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2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4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\REDOVN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<sst xmlns="http://schemas.openxmlformats.org/spreadsheetml/2006/main" count="6316" uniqueCount="2914">
  <si>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</si>
  <si>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</si>
  <si>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</si>
  <si>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</si>
  <si>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</si>
  <si>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</si>
  <si>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</si>
  <si>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</si>
  <si>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</si>
  <si>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</si>
  <si>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</si>
  <si>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</si>
  <si>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</si>
  <si>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</si>
  <si>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</si>
  <si>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</si>
  <si>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</si>
  <si>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</si>
  <si>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</si>
  <si>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</si>
  <si>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</si>
  <si>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</si>
  <si>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</si>
  <si>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</si>
  <si>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</si>
  <si>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</si>
  <si>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</si>
  <si>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</si>
  <si>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</si>
  <si>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</si>
  <si>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</si>
  <si>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</si>
  <si>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</si>
  <si>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</si>
  <si>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</si>
  <si>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</si>
  <si>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</si>
  <si>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</si>
  <si>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</si>
  <si>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</si>
  <si>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</si>
  <si>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</si>
  <si>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</si>
  <si>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</si>
  <si>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</si>
  <si>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</si>
  <si>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</si>
  <si>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</si>
  <si>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</si>
  <si>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</si>
  <si>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</si>
  <si>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</si>
  <si>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</si>
  <si>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</si>
  <si>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</si>
  <si>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</si>
  <si>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</si>
  <si>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</si>
  <si>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</si>
  <si>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</si>
  <si>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</si>
  <si>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</si>
  <si>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</si>
  <si>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</si>
  <si>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</si>
  <si>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</si>
  <si>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</si>
  <si>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</si>
  <si>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</si>
  <si>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</si>
  <si>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</si>
  <si>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</si>
  <si>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</si>
  <si>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</si>
  <si>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</si>
  <si>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</si>
  <si>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</si>
  <si>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</si>
  <si>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</si>
  <si>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</si>
  <si>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</si>
  <si>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</si>
  <si>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</si>
  <si>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</si>
  <si>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</si>
  <si>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</si>
  <si>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</si>
  <si>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</si>
  <si>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</si>
  <si>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</si>
  <si>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</si>
  <si>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</si>
  <si>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</si>
  <si>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</si>
  <si>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</si>
  <si>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</si>
  <si>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</si>
  <si>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</si>
  <si>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</si>
  <si>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</si>
  <si>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</si>
  <si>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</si>
  <si>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</si>
  <si>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</si>
  <si>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</si>
  <si>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</si>
  <si>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</si>
  <si>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</si>
  <si>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</si>
  <si>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</si>
  <si>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</si>
  <si>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</si>
  <si>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</si>
  <si>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</si>
  <si>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</si>
  <si>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</si>
  <si>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</si>
  <si>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</si>
  <si>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</si>
  <si>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</si>
  <si>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</si>
  <si>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</si>
  <si>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</si>
  <si>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</si>
  <si>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</si>
  <si>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</si>
  <si>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</si>
  <si>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</si>
  <si>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</si>
  <si>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</si>
  <si>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</si>
  <si>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</si>
  <si>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</si>
  <si>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</si>
  <si>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</si>
  <si>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</si>
  <si>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</si>
  <si>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</si>
  <si>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</si>
  <si>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</si>
  <si>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</si>
  <si>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</si>
  <si>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</si>
  <si>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</si>
  <si>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</si>
  <si>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</si>
  <si>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</si>
  <si>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</si>
  <si>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</si>
  <si>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</si>
  <si>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</si>
  <si>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</si>
  <si>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</si>
  <si>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</si>
  <si>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</si>
  <si>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</si>
  <si>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</si>
  <si>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</si>
  <si>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</si>
  <si>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</si>
  <si>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</si>
  <si>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</si>
  <si>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</si>
  <si>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</si>
  <si>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</si>
  <si>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</si>
  <si>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</si>
  <si>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</si>
  <si>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</si>
  <si>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</si>
  <si>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</si>
  <si>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</si>
  <si>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</si>
  <si>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</si>
  <si>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</si>
  <si>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</si>
  <si>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</si>
  <si>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</si>
  <si>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</si>
  <si>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</si>
  <si>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</si>
  <si>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</si>
  <si>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</si>
  <si>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</si>
  <si>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</si>
  <si>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</si>
  <si>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</si>
  <si>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</si>
  <si>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</si>
  <si>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</si>
  <si>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</si>
  <si>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</si>
  <si>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</si>
  <si>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</si>
  <si>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</si>
  <si>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</si>
  <si>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</si>
  <si>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</si>
  <si>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</si>
  <si>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</si>
  <si>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</si>
  <si>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</si>
  <si>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</si>
  <si>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</si>
  <si>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</si>
  <si>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</si>
  <si>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</si>
  <si>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</si>
  <si>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</si>
  <si>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</si>
  <si>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</si>
  <si>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</si>
  <si>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</si>
  <si>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</si>
  <si>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</si>
  <si>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</si>
  <si>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</si>
  <si>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</si>
  <si>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</si>
  <si>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</si>
  <si>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</si>
  <si>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</si>
  <si>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</si>
  <si>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</si>
  <si>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</si>
  <si>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</si>
  <si>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</si>
  <si>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</si>
  <si>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</si>
  <si>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</si>
  <si>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</si>
  <si>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</si>
  <si>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</si>
  <si>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</si>
  <si>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</si>
  <si>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</si>
  <si>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</si>
  <si>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</si>
  <si>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</si>
  <si>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</si>
  <si>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</si>
  <si>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</si>
  <si>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</si>
  <si>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</si>
  <si>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</si>
  <si>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</si>
  <si>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</si>
  <si>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</si>
  <si>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</si>
  <si>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</si>
  <si>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</si>
  <si>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</si>
  <si>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</si>
  <si>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</si>
  <si>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</si>
  <si>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</si>
  <si>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</si>
  <si>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</si>
  <si>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</si>
  <si>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</si>
  <si>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</si>
  <si>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</si>
  <si>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</si>
  <si>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</si>
  <si>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</si>
  <si>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</si>
  <si>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</si>
  <si>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</si>
  <si>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</si>
  <si>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</si>
  <si>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</si>
  <si>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</si>
  <si>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</si>
  <si>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</si>
  <si>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</si>
  <si>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</si>
  <si>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</si>
  <si>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</si>
  <si>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</si>
  <si>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</si>
  <si>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</si>
  <si>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</si>
  <si>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</si>
  <si>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</si>
  <si>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</si>
  <si>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</si>
  <si>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</si>
  <si>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</si>
  <si>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</si>
  <si>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</si>
  <si>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</si>
  <si>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</si>
  <si>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</si>
  <si>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</si>
  <si>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</si>
  <si>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</si>
  <si>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</si>
  <si>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</si>
  <si>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</si>
  <si>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</si>
  <si>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</si>
  <si>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</si>
  <si>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</si>
  <si>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</si>
  <si>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</si>
  <si>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</si>
  <si>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</si>
  <si>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</si>
  <si>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</si>
  <si>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</si>
  <si>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</si>
  <si>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</si>
  <si>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</si>
  <si>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</si>
  <si>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</si>
  <si>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</si>
  <si>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</si>
  <si>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</si>
  <si>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</si>
  <si>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</si>
  <si>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</si>
  <si>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</si>
  <si>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</si>
  <si>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</si>
  <si>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</si>
  <si>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</si>
  <si>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</si>
  <si>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</si>
  <si>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</si>
  <si>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</si>
  <si>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</si>
  <si>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</si>
  <si>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</si>
  <si>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</si>
  <si>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</si>
  <si>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</si>
  <si>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</si>
  <si>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</si>
  <si>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</si>
  <si>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</si>
  <si>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</si>
  <si>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</si>
  <si>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</si>
  <si>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</si>
  <si>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</si>
  <si>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</si>
  <si>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</si>
  <si>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</si>
  <si>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</si>
  <si>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</si>
  <si>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</si>
  <si>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</si>
  <si>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</si>
  <si>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</si>
  <si>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</si>
  <si>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</si>
  <si>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</si>
  <si>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</si>
  <si>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</si>
  <si>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</si>
  <si>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</si>
  <si>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</si>
  <si>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</si>
  <si>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</si>
  <si>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</si>
  <si>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</si>
  <si>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</si>
  <si>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</si>
  <si>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</si>
  <si>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</si>
  <si>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</si>
  <si>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</si>
  <si>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</si>
  <si>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</si>
  <si>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</si>
  <si>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</si>
  <si>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</si>
  <si>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</si>
  <si>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</si>
  <si>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</si>
  <si>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</si>
  <si>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</si>
  <si>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</si>
  <si>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</si>
  <si>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</si>
  <si>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</si>
  <si>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</si>
  <si>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</si>
  <si>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</si>
  <si>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</si>
  <si>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</si>
  <si>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</si>
  <si>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</si>
  <si>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</si>
  <si>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</si>
  <si>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</si>
  <si>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</si>
  <si>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</si>
  <si>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</si>
  <si>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</si>
  <si>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</si>
  <si>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</si>
  <si>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</si>
  <si>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</si>
  <si>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</si>
  <si>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</si>
  <si>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</si>
  <si>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</si>
  <si>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</si>
  <si>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</si>
  <si>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</si>
  <si>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</si>
  <si>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</si>
  <si>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</si>
  <si>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</si>
  <si>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</si>
  <si>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</si>
  <si>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</si>
  <si>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</si>
  <si>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</si>
  <si>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</si>
  <si>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</si>
  <si>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</si>
  <si>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</si>
  <si>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</si>
  <si>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</si>
  <si>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</si>
  <si>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</si>
  <si>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</si>
  <si>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</si>
  <si>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</si>
  <si>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</si>
  <si>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</si>
  <si>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</si>
  <si>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</si>
  <si>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</si>
  <si>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</si>
  <si>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</si>
  <si>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</si>
  <si>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</si>
  <si>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</si>
  <si>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</si>
  <si>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</si>
  <si>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</si>
  <si>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</si>
  <si>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</si>
  <si>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</si>
  <si>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</si>
  <si>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</si>
  <si>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</si>
  <si>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</si>
  <si>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</si>
  <si>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</si>
  <si>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</si>
  <si>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</si>
  <si>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</si>
  <si>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</si>
  <si>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</si>
  <si>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</si>
  <si>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</si>
  <si>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</si>
  <si>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</si>
  <si>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</si>
  <si>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</si>
  <si>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</si>
  <si>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</si>
  <si>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</si>
  <si>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</si>
  <si>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</si>
  <si>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</si>
  <si>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</si>
  <si>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</si>
  <si>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</si>
  <si>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</si>
  <si>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</si>
  <si>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</si>
  <si>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</si>
  <si>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</si>
  <si>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</si>
  <si>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</si>
  <si>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</si>
  <si>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</si>
  <si>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</si>
  <si>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</si>
  <si>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</si>
  <si>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</si>
  <si>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</si>
  <si>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</si>
  <si>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</si>
  <si>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</si>
  <si>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</si>
  <si>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</si>
  <si>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</si>
  <si>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</si>
  <si>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</si>
  <si>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</si>
  <si>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</si>
  <si>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</si>
  <si>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</si>
  <si>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</si>
  <si>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</si>
  <si>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</si>
  <si>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</si>
  <si>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</si>
  <si>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</si>
  <si>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</si>
  <si>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</si>
  <si>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</si>
  <si>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</si>
  <si>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</si>
  <si>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</si>
  <si>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</si>
  <si>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</si>
  <si>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</si>
  <si>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</si>
  <si>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</si>
  <si>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</si>
  <si>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</si>
  <si>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</si>
  <si>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</si>
  <si>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</si>
  <si>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</si>
  <si>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</si>
  <si>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</si>
  <si>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</si>
  <si>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</si>
  <si>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</si>
  <si>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</si>
  <si>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</si>
  <si>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</si>
  <si>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</si>
  <si>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</si>
  <si>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</si>
  <si>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</si>
  <si>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</si>
  <si>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</si>
  <si>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</si>
  <si>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</si>
  <si>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</si>
  <si>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</si>
  <si>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</si>
  <si>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</si>
  <si>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</si>
  <si>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</si>
  <si>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</si>
  <si>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</si>
  <si>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</si>
  <si>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</si>
  <si>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</si>
  <si>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</si>
  <si>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</si>
  <si>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</si>
  <si>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</si>
  <si>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</si>
  <si>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</si>
  <si>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</si>
  <si>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</si>
  <si>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</si>
  <si>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</si>
  <si>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</si>
  <si>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</si>
  <si>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</si>
  <si>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</si>
  <si>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</si>
  <si>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</si>
  <si>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</si>
  <si>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</si>
  <si>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</si>
  <si>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</si>
  <si>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</si>
  <si>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</si>
  <si>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</si>
  <si>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</si>
  <si>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</si>
  <si>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</si>
  <si>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</si>
  <si>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</si>
  <si>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</si>
  <si>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</si>
  <si>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</si>
  <si>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</si>
  <si>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</si>
  <si>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</si>
  <si>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</si>
  <si>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</si>
  <si>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</si>
  <si>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</si>
  <si>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</si>
  <si>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</si>
  <si>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</si>
  <si>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</si>
  <si>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</si>
  <si>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</si>
  <si>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</si>
  <si>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</si>
  <si>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</si>
  <si>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</si>
  <si>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</si>
  <si>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</si>
  <si>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</si>
  <si>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</si>
  <si>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</si>
  <si>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</si>
  <si>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</si>
  <si>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</si>
  <si>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</si>
  <si>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</si>
  <si>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</si>
  <si>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</si>
  <si>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</si>
  <si>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</si>
  <si>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</si>
  <si>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</si>
  <si>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</si>
  <si>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</si>
  <si>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</si>
  <si>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</si>
  <si>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</si>
  <si>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</si>
  <si>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</si>
  <si>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</si>
  <si>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</si>
  <si>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</si>
  <si>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</si>
  <si>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</si>
  <si>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</si>
  <si>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</si>
  <si>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</si>
  <si>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</si>
  <si>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</si>
  <si>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</si>
  <si>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</si>
  <si>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</si>
  <si>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</si>
  <si>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</si>
  <si>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</si>
  <si>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</si>
  <si>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</si>
  <si>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</si>
  <si>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</si>
  <si>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</si>
  <si>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</si>
  <si>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</si>
  <si>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</si>
  <si>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</si>
  <si>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</si>
  <si>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</si>
  <si>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</si>
  <si>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</si>
  <si>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</si>
  <si>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</si>
  <si>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</si>
  <si>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</si>
  <si>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</si>
  <si>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</si>
  <si>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</si>
  <si>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</si>
  <si>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</si>
  <si>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</si>
  <si>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</si>
  <si>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</si>
  <si>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</si>
  <si>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</si>
  <si>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</si>
  <si>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</si>
  <si>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</si>
  <si>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</si>
  <si>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</si>
  <si>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</si>
  <si>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</si>
  <si>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</si>
  <si>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</si>
  <si>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</si>
  <si>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</si>
  <si>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</si>
  <si>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</si>
  <si>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</si>
  <si>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</si>
  <si>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</si>
  <si>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</si>
  <si>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</si>
  <si>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</si>
  <si>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</si>
  <si>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</si>
  <si>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</si>
  <si>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</si>
  <si>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</si>
  <si>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</si>
  <si>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</si>
  <si>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</si>
  <si>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</si>
  <si>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</si>
  <si>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</si>
  <si>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</si>
  <si>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</si>
  <si>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</si>
  <si>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</si>
  <si>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</si>
  <si>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</si>
  <si>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</si>
  <si>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</si>
  <si>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</si>
  <si>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</si>
  <si>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</si>
  <si>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</si>
  <si>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</si>
  <si>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</si>
  <si>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</si>
  <si>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</si>
  <si>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</si>
  <si>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</si>
  <si>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</si>
  <si>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</si>
  <si>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</si>
  <si>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</si>
  <si>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</si>
  <si>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</si>
  <si>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</si>
  <si>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</si>
  <si>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</si>
  <si>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</si>
  <si>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</si>
  <si>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</si>
  <si>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</si>
  <si>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</si>
  <si>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</si>
  <si>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</si>
  <si>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</si>
  <si>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</si>
  <si>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</si>
  <si>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</si>
  <si>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</si>
  <si>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</si>
  <si>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</si>
  <si>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</si>
  <si>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</si>
  <si>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</si>
  <si>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</si>
  <si>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</si>
  <si>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</si>
  <si>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</si>
  <si>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</si>
  <si>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</si>
  <si>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</si>
  <si>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</si>
  <si>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</si>
  <si>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</si>
  <si>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</si>
  <si>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</si>
  <si>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</si>
  <si>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</si>
  <si>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</si>
  <si>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</si>
  <si>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</si>
  <si>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</si>
  <si>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</si>
  <si>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</si>
  <si>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</si>
  <si>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</si>
  <si>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</si>
  <si>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</si>
  <si>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</si>
  <si>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</si>
  <si>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</si>
  <si>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</si>
  <si>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</si>
  <si>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</si>
  <si>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</si>
  <si>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</si>
  <si>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</si>
  <si>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</si>
  <si>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</si>
  <si>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</si>
  <si>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</si>
  <si>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</si>
  <si>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</si>
  <si>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</si>
  <si>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</si>
  <si>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</si>
  <si>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</si>
  <si>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</si>
  <si>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</si>
  <si>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</si>
  <si>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</si>
  <si>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</si>
  <si>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</si>
  <si>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</si>
  <si>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</si>
  <si>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</si>
  <si>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</si>
  <si>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</si>
  <si>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</si>
  <si>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</si>
  <si>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</si>
  <si>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</si>
  <si>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</si>
  <si>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</si>
  <si>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</si>
  <si>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</si>
  <si>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</si>
  <si>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</si>
  <si>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</si>
  <si>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</si>
  <si>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</si>
  <si>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</si>
  <si>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</si>
  <si>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</si>
  <si>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</si>
  <si>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</si>
  <si>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</si>
  <si>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</si>
  <si>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</si>
  <si>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</si>
  <si>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</si>
  <si>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</si>
  <si>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</si>
  <si>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</si>
  <si>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</si>
  <si>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</si>
  <si>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</si>
  <si>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</si>
  <si>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</si>
  <si>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</si>
  <si>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</si>
  <si>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</si>
  <si>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</si>
  <si>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</si>
  <si>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</si>
  <si>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</si>
  <si>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</si>
  <si>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</si>
  <si>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</si>
  <si>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</si>
  <si>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</si>
  <si>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</si>
  <si>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</si>
  <si>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</si>
  <si>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</si>
  <si>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</si>
  <si>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</si>
  <si>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</si>
  <si>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</si>
  <si>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</si>
  <si>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</si>
  <si>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</si>
  <si>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</si>
  <si>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</si>
  <si>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</si>
  <si>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</si>
  <si>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</si>
  <si>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</si>
  <si>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</si>
  <si>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</si>
  <si>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</si>
  <si>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</si>
  <si>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</si>
  <si>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</si>
  <si>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</si>
  <si>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</si>
  <si>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</si>
  <si>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</si>
  <si>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</si>
  <si>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</si>
  <si>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</si>
  <si>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</si>
  <si>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</si>
  <si>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</si>
  <si>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</si>
  <si>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</si>
  <si>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</si>
  <si>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</si>
  <si>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</si>
  <si>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</si>
  <si>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</si>
  <si>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</si>
  <si>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</si>
  <si>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</si>
  <si>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</si>
  <si>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</si>
  <si>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</si>
  <si>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</si>
  <si>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</si>
  <si>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</si>
  <si>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</si>
  <si>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</si>
  <si>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</si>
  <si>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</si>
  <si>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</si>
  <si>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</si>
  <si>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</si>
  <si>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</si>
  <si>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</si>
  <si>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</si>
  <si>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</si>
  <si>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</si>
  <si>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</si>
  <si>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</si>
  <si>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</si>
  <si>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</si>
  <si>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</si>
  <si>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</si>
  <si>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</si>
  <si>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</si>
  <si>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</si>
  <si>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</si>
  <si>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</si>
  <si>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</si>
  <si>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</si>
  <si>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</si>
  <si>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</si>
  <si>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</si>
  <si>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</si>
  <si>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</si>
  <si>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</si>
  <si>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</si>
  <si>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</si>
  <si>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</si>
  <si>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</si>
  <si>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</si>
  <si>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</si>
  <si>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</si>
  <si>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</si>
  <si>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</si>
  <si>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</si>
  <si>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</si>
  <si>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</si>
  <si>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</si>
  <si>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</si>
  <si>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</si>
  <si>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</si>
  <si>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</si>
  <si>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</si>
  <si>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</si>
  <si>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</si>
  <si>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</si>
  <si>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</si>
  <si>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</si>
  <si>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</si>
  <si>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</si>
  <si>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</si>
  <si>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</si>
  <si>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</si>
  <si>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</si>
  <si>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</si>
  <si>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</si>
  <si>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</si>
  <si>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</si>
  <si>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</si>
  <si>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</si>
  <si>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</si>
  <si>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</si>
  <si>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</si>
  <si>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</si>
  <si>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</si>
  <si>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</si>
  <si>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</si>
  <si>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</si>
  <si>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</si>
  <si>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</si>
  <si>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</si>
  <si>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</si>
  <si>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</si>
  <si>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</si>
  <si>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</si>
  <si>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</si>
  <si>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</si>
  <si>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</si>
  <si>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</si>
  <si>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</si>
  <si>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</si>
  <si>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</si>
  <si>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</si>
  <si>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</si>
  <si>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</si>
  <si>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</si>
  <si>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</si>
  <si>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</si>
  <si>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</si>
  <si>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</si>
  <si>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</si>
  <si>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</si>
  <si>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</si>
  <si>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</si>
  <si>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</si>
  <si>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</si>
  <si>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</si>
  <si>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</si>
  <si>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</si>
  <si>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</si>
  <si>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</si>
  <si>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</si>
  <si>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</si>
  <si>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</si>
  <si>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</si>
  <si>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</si>
  <si>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</si>
  <si>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</si>
  <si>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</si>
  <si>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</si>
  <si>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</si>
  <si>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</si>
  <si>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</si>
  <si>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</si>
  <si>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</si>
  <si>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</si>
  <si>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</si>
  <si>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</si>
  <si>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</si>
  <si>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</si>
  <si>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</si>
  <si>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</si>
  <si>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</si>
  <si>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</si>
  <si>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</si>
  <si>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</si>
  <si>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</si>
  <si>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</si>
  <si>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</si>
  <si>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</si>
  <si>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</si>
  <si>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</si>
  <si>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</si>
  <si>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</si>
  <si>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</si>
  <si>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</si>
  <si>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</si>
  <si>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</si>
  <si>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</si>
  <si>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</si>
  <si>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</si>
  <si>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</si>
  <si>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</si>
  <si>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</si>
  <si>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</si>
  <si>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</si>
  <si>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</si>
  <si>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</si>
  <si>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</si>
  <si>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</si>
  <si>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</si>
  <si>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</si>
  <si>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</si>
  <si>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</si>
  <si>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</si>
  <si>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</si>
  <si>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</si>
  <si>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</si>
  <si>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</si>
  <si>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</si>
  <si>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</si>
  <si>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</si>
  <si>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</si>
  <si>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</si>
  <si>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</si>
  <si>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</si>
  <si>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</si>
  <si>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</si>
  <si>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</si>
  <si>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</si>
  <si>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</si>
  <si>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</si>
  <si>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</si>
  <si>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</si>
  <si>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</si>
  <si>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</si>
  <si>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</si>
  <si>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</si>
  <si>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</si>
  <si>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</si>
  <si>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</si>
  <si>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</si>
  <si>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</si>
  <si>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</si>
  <si>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</si>
  <si>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</si>
  <si>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</si>
  <si>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</si>
  <si>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</si>
  <si>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</si>
  <si>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</si>
  <si>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</si>
  <si>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</si>
  <si>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</si>
  <si>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</si>
  <si>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</si>
  <si>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</si>
  <si>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</si>
  <si>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</si>
  <si>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</si>
  <si>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</si>
  <si>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</si>
  <si>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</si>
  <si>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</si>
  <si>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</si>
  <si>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</si>
  <si>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</si>
  <si>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</si>
  <si>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</si>
  <si>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</si>
  <si>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</si>
  <si>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</si>
  <si>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</si>
  <si>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</si>
  <si>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</si>
  <si>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</si>
  <si>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</si>
  <si>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</si>
  <si>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</si>
  <si>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</si>
  <si>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</si>
  <si>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</si>
  <si>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</si>
  <si>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</si>
  <si>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</si>
  <si>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</si>
  <si>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</si>
  <si>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</si>
  <si>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</si>
  <si>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</si>
  <si>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</si>
  <si>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</si>
  <si>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</si>
  <si>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</si>
  <si>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</si>
  <si>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</si>
  <si>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</si>
  <si>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</si>
  <si>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</si>
  <si>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</si>
  <si>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</si>
  <si>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</si>
  <si>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</si>
  <si>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</si>
  <si>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</si>
  <si>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</si>
  <si>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</si>
  <si>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</si>
  <si>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</si>
  <si>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</si>
  <si>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</si>
  <si>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</si>
  <si>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</si>
  <si>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</si>
  <si>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</si>
  <si>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</si>
  <si>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</si>
  <si>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</si>
  <si>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</si>
  <si>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</si>
  <si>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</si>
  <si>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</si>
  <si>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</si>
  <si>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</si>
  <si>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</si>
  <si>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</si>
  <si>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</si>
  <si>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</si>
  <si>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</si>
  <si>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</si>
  <si>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</si>
  <si>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</si>
  <si>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</si>
  <si>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</si>
  <si>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</si>
  <si>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</si>
  <si>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</si>
  <si>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</si>
  <si>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</si>
  <si>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</si>
  <si>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</si>
  <si>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</si>
  <si>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</si>
  <si>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</si>
  <si>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</si>
  <si>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</si>
  <si>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</si>
  <si>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</si>
  <si>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</si>
  <si>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</si>
  <si>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</si>
  <si>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</si>
  <si>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</si>
  <si>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</si>
  <si>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</si>
  <si>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</si>
  <si>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</si>
  <si>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</si>
  <si>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</si>
  <si>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</si>
  <si>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</si>
  <si>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</si>
  <si>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</si>
  <si>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</si>
  <si>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</si>
  <si>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</si>
  <si>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</si>
  <si>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</si>
  <si>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</si>
  <si>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</si>
  <si>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</si>
  <si>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</si>
  <si>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</si>
  <si>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</si>
  <si>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</si>
  <si>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</si>
  <si>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</si>
  <si>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</si>
  <si>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</si>
  <si>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</si>
  <si>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</si>
  <si>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</si>
  <si>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</si>
  <si>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</si>
  <si>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</si>
  <si>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</si>
  <si>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</si>
  <si>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</si>
  <si>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</si>
  <si>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</si>
  <si>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</si>
  <si>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</si>
  <si>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</si>
  <si>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</si>
  <si>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</si>
  <si>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</si>
  <si>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</si>
  <si>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</si>
  <si>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</si>
  <si>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</si>
  <si>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</si>
  <si>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</si>
  <si>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</si>
  <si>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</si>
  <si>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</si>
  <si>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</si>
  <si>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</si>
  <si>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</si>
  <si>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</si>
  <si>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</si>
  <si>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</si>
  <si>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</si>
  <si>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</si>
  <si>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</si>
  <si>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</si>
  <si>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</si>
  <si>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</si>
  <si>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</si>
  <si>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</si>
  <si>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</si>
  <si>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</si>
  <si>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</si>
  <si>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</si>
  <si>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</si>
  <si>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</si>
  <si>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</si>
  <si>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</si>
  <si>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</si>
  <si>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</si>
  <si>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</si>
  <si>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</si>
  <si>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</si>
  <si>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</si>
  <si>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</si>
  <si>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</si>
  <si>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</si>
  <si>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</si>
  <si>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</si>
  <si>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</si>
  <si>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</si>
  <si>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</si>
  <si>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</si>
  <si>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</si>
  <si>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</si>
  <si>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</si>
  <si>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</si>
  <si>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</si>
  <si>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</si>
  <si>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</si>
  <si>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</si>
  <si>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</si>
  <si>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</si>
  <si>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</si>
  <si>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</si>
  <si>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</si>
  <si>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</si>
  <si>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</si>
  <si>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</si>
  <si>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</si>
  <si>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</si>
  <si>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</si>
  <si>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</si>
  <si>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</si>
  <si>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</si>
  <si>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</si>
  <si>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</si>
  <si>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</si>
  <si>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</si>
  <si>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</si>
  <si>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</si>
  <si>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</si>
  <si>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</si>
  <si>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</si>
  <si>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</si>
  <si>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</si>
  <si>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</si>
  <si>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</si>
  <si>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</si>
  <si>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</si>
  <si>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</si>
  <si>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</si>
  <si>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</si>
  <si>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</si>
  <si>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</si>
  <si>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</si>
  <si>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</si>
  <si>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</si>
  <si>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</si>
  <si>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</si>
  <si>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</si>
  <si>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</si>
  <si>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</si>
  <si>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</si>
  <si>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</si>
  <si>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</si>
  <si>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</si>
  <si>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</si>
  <si>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</si>
  <si>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</si>
  <si>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</si>
  <si>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</si>
  <si>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</si>
  <si>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</si>
  <si>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</si>
  <si>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</si>
  <si>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</si>
  <si>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</si>
  <si>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</si>
  <si>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</si>
  <si>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</si>
  <si>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</si>
  <si>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</si>
  <si>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</si>
  <si>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</si>
  <si>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</si>
  <si>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</si>
  <si>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</si>
  <si>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</si>
  <si>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</si>
  <si>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</si>
  <si>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</si>
  <si>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</si>
  <si>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</si>
  <si>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</si>
  <si>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</si>
  <si>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</si>
  <si>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</si>
  <si>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</si>
  <si>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</si>
  <si>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</si>
  <si>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</si>
  <si>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</si>
  <si>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</si>
  <si>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</si>
  <si>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</si>
  <si>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</si>
  <si>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</si>
  <si>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</si>
  <si>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</si>
  <si>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</si>
  <si>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</si>
  <si>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</si>
  <si>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</si>
  <si>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</si>
  <si>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</si>
  <si>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</si>
  <si>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</si>
  <si>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</si>
  <si>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</si>
  <si>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</si>
  <si>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</si>
  <si>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</si>
  <si>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</si>
  <si>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</si>
  <si>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</si>
  <si>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</si>
  <si>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</si>
  <si>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</si>
  <si>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</si>
  <si>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</si>
  <si>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</si>
  <si>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</si>
  <si>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</si>
  <si>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</si>
  <si>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</si>
  <si>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</si>
  <si>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</si>
  <si>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</si>
  <si>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</si>
  <si>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</si>
  <si>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</si>
  <si>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</si>
  <si>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</si>
  <si>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</si>
  <si>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</si>
  <si>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</si>
  <si>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</si>
  <si>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</si>
  <si>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</si>
  <si>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</si>
  <si>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</si>
  <si>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</si>
  <si>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</si>
  <si>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</si>
  <si>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</si>
  <si>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</si>
  <si>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</si>
  <si>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</si>
  <si>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</si>
  <si>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</si>
  <si>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</si>
  <si>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</si>
  <si>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</si>
  <si>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</si>
  <si>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</si>
  <si>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</si>
  <si>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</si>
  <si>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</si>
  <si>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</si>
  <si>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</si>
  <si>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</si>
  <si>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</si>
  <si>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</si>
  <si>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</si>
  <si>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</si>
  <si>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</si>
  <si>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</si>
  <si>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</si>
  <si>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</si>
  <si>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</si>
  <si>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</si>
  <si>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</si>
  <si>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</si>
  <si>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</si>
  <si>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</si>
  <si>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</si>
  <si>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</si>
  <si>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</si>
  <si>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</si>
  <si>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</si>
  <si>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</si>
  <si>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</si>
  <si>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</si>
  <si>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</si>
  <si>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</si>
  <si>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</si>
  <si>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</si>
  <si>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</si>
  <si>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</si>
  <si>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</si>
  <si>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</si>
  <si>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</si>
  <si>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</si>
  <si>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</si>
  <si>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</si>
  <si>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</si>
  <si>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</si>
  <si>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</si>
  <si>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</si>
  <si>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</si>
  <si>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</si>
  <si>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</si>
  <si>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</si>
  <si>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</si>
  <si>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</si>
  <si>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</si>
  <si>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</si>
  <si>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</si>
  <si>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</si>
  <si>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</si>
  <si>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</si>
  <si>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</si>
  <si>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</si>
  <si>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</si>
  <si>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</si>
  <si>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</si>
  <si>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</si>
  <si>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</si>
  <si>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</si>
  <si>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</si>
  <si>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</si>
  <si>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</si>
  <si>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</si>
  <si>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</si>
  <si>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</si>
  <si>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</si>
  <si>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</si>
  <si>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</si>
  <si>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</si>
  <si>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</si>
  <si>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</si>
  <si>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</si>
  <si>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</si>
  <si>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</si>
  <si>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</si>
  <si>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</si>
  <si>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</si>
  <si>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</si>
  <si>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</si>
  <si>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</si>
  <si>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</si>
  <si>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</si>
  <si>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</si>
  <si>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</si>
  <si>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</si>
  <si>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</si>
  <si>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</si>
  <si>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</si>
  <si>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</si>
  <si>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</si>
  <si>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</si>
  <si>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</si>
  <si>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</si>
  <si>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</si>
  <si>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</si>
  <si>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</si>
  <si>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</si>
  <si>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</si>
  <si>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</si>
  <si>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</si>
  <si>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</si>
  <si>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</si>
  <si>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</si>
  <si>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</si>
  <si>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</si>
  <si>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</si>
  <si>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</si>
  <si>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</si>
  <si>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</si>
  <si>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</si>
  <si>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</si>
  <si>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</si>
  <si>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</si>
  <si>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</si>
  <si>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</si>
  <si>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</si>
  <si>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</si>
  <si>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</si>
  <si>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</si>
  <si>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</si>
  <si>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</si>
  <si>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</si>
  <si>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</si>
  <si>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</si>
  <si>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</si>
  <si>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</si>
  <si>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</si>
  <si>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</si>
  <si>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</si>
  <si>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</si>
  <si>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</si>
  <si>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</si>
  <si>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</si>
  <si>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</si>
  <si>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</si>
  <si>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</si>
  <si>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</si>
  <si>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</si>
  <si>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</si>
  <si>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</si>
  <si>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</si>
  <si>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</si>
  <si>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</si>
  <si>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</si>
  <si>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</si>
  <si>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</si>
  <si>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</si>
  <si>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</si>
  <si>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</si>
  <si>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</si>
  <si>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</si>
  <si>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</si>
  <si>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</si>
  <si>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</si>
  <si>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</si>
  <si>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</si>
  <si>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</si>
  <si>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</si>
  <si>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</si>
  <si>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</si>
  <si>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</si>
  <si>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</si>
  <si>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</si>
  <si>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</si>
  <si>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</si>
  <si>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</si>
  <si>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</si>
  <si>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</si>
  <si>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</si>
  <si>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</si>
  <si>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</si>
  <si>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</si>
  <si>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</si>
  <si>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</si>
  <si>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</si>
  <si>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</si>
  <si>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</si>
  <si>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</si>
  <si>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</si>
  <si>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</si>
  <si>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</si>
  <si>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</si>
  <si>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</si>
  <si>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</si>
  <si>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</si>
  <si>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</si>
  <si>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</si>
  <si>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</si>
  <si>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</si>
  <si>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</si>
  <si>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</si>
  <si>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</si>
  <si>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</si>
  <si>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</si>
  <si>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</si>
  <si>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</si>
  <si>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</si>
  <si>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</si>
  <si>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</si>
  <si>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</si>
  <si>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</si>
  <si>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</si>
  <si>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</si>
  <si>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</si>
  <si>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</si>
  <si>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</si>
  <si>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</si>
  <si>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</si>
  <si>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</si>
  <si>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</si>
  <si>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</si>
  <si>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</si>
  <si>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</si>
  <si>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</si>
  <si>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</si>
  <si>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</si>
  <si>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</si>
  <si>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</si>
  <si>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</si>
  <si>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</si>
  <si>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</si>
  <si>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</si>
  <si>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</si>
  <si>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</si>
  <si>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</si>
  <si>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</si>
  <si>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</si>
  <si>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</si>
  <si>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</si>
  <si>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</si>
  <si>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</si>
  <si>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</si>
  <si>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</si>
  <si>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</si>
  <si>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</si>
  <si>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</si>
  <si>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</si>
  <si>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</si>
  <si>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</si>
  <si>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</si>
  <si>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</si>
  <si>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</si>
  <si>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</si>
  <si>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</si>
  <si>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</si>
  <si>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</si>
  <si>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</si>
  <si>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</si>
  <si>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</si>
  <si>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</si>
  <si>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</si>
  <si>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</si>
  <si>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</si>
  <si>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</si>
  <si>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</si>
  <si>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</si>
  <si>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</si>
  <si>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</si>
  <si>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</si>
  <si>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</si>
  <si>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</si>
  <si>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</si>
  <si>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</si>
  <si>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</si>
  <si>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</si>
  <si>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</si>
  <si>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</si>
  <si>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</si>
  <si>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</si>
  <si>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</si>
  <si>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</si>
  <si>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</si>
  <si>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</si>
  <si>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</si>
  <si>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</si>
  <si>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</si>
  <si>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</si>
  <si>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</si>
  <si>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</si>
  <si>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</si>
  <si>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</si>
  <si>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</si>
  <si>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</si>
  <si>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</si>
  <si>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</si>
  <si>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</si>
  <si>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</si>
  <si>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</si>
  <si>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</si>
  <si>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</si>
  <si>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</si>
  <si>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</si>
  <si>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</si>
  <si>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</si>
  <si>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</si>
  <si>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</si>
  <si>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</si>
  <si>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</si>
  <si>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</si>
  <si>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</si>
  <si>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</si>
  <si>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</si>
  <si>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</si>
  <si>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</si>
  <si>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</si>
  <si>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</si>
  <si>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</si>
  <si>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</si>
  <si>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</si>
  <si>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</si>
  <si>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</si>
  <si>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</si>
  <si>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</si>
  <si>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</si>
  <si>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</si>
  <si>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</si>
  <si>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</si>
  <si>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</si>
  <si>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</si>
  <si>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</si>
  <si>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</si>
  <si>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</si>
  <si>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</si>
  <si>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</si>
  <si>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</si>
  <si>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</si>
  <si>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</si>
  <si>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</si>
  <si>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</si>
  <si>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</si>
  <si>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</si>
  <si>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</si>
  <si>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</si>
  <si>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</si>
  <si>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</si>
  <si>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</si>
  <si>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</si>
  <si>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</si>
  <si>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</si>
  <si>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</si>
  <si>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</si>
  <si>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</si>
  <si>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</si>
  <si>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</si>
  <si>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</si>
  <si>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</si>
  <si>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</si>
  <si>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</si>
  <si>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</si>
  <si>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</si>
  <si>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</si>
  <si>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</si>
  <si>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</si>
  <si>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</si>
  <si>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</si>
  <si>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</si>
  <si>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</si>
  <si>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</si>
  <si>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</si>
  <si>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</si>
  <si>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</si>
  <si>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</si>
  <si>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</si>
  <si>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</si>
  <si>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</si>
  <si>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</si>
  <si>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</si>
  <si>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</si>
  <si>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</si>
  <si>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</si>
  <si>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</si>
  <si>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</si>
  <si>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</si>
  <si>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</si>
  <si>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</si>
  <si>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</si>
  <si>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</si>
  <si>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</si>
  <si>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</si>
  <si>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</si>
  <si>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</si>
  <si>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</si>
  <si>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</si>
  <si>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</si>
  <si>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</si>
  <si>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</si>
  <si>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</si>
  <si>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</si>
  <si>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</si>
  <si>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</si>
  <si>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</si>
  <si>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</si>
  <si>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</si>
  <si>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</si>
  <si>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</si>
  <si>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</si>
  <si>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</si>
  <si>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</si>
  <si>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</si>
  <si>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</si>
  <si>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</si>
  <si>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</si>
  <si>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</si>
  <si>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</si>
  <si>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</si>
  <si>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</si>
  <si>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</si>
  <si>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</si>
  <si>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</si>
  <si>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</si>
  <si>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</si>
  <si>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</si>
  <si>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</si>
  <si>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</si>
  <si>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</si>
  <si>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</si>
  <si>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</si>
  <si>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</si>
  <si>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</si>
  <si>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</si>
  <si>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</si>
  <si>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</si>
  <si>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</si>
  <si>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</si>
  <si>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</si>
  <si>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</si>
  <si>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</si>
  <si>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</si>
  <si>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</si>
  <si>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</si>
  <si>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</si>
  <si>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</si>
  <si>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</si>
  <si>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</si>
  <si>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</si>
  <si>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</si>
  <si>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</si>
  <si>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</si>
  <si>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</si>
  <si>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</si>
  <si>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</si>
  <si>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</si>
  <si>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</si>
  <si>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</si>
  <si>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</si>
  <si>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</si>
  <si>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</si>
  <si>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</si>
  <si>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</si>
  <si>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</si>
  <si>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</si>
  <si>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</si>
  <si>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</si>
  <si>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</si>
  <si>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</si>
  <si>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</si>
  <si>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</si>
  <si>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</si>
  <si>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</si>
  <si>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</si>
  <si>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</si>
  <si>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</si>
  <si>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</si>
  <si>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</si>
  <si>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</si>
  <si>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</si>
  <si>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</si>
  <si>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</si>
  <si>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</si>
  <si>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</si>
  <si>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</si>
  <si>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</si>
  <si>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</si>
  <si>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</si>
  <si>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</si>
  <si>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</si>
  <si>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</si>
  <si>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</si>
  <si>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</si>
  <si>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</si>
  <si>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</si>
  <si>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</si>
  <si>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</si>
  <si>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</si>
  <si>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</si>
  <si>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</si>
  <si>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</si>
  <si>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</si>
  <si>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</si>
  <si>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</si>
  <si>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</si>
  <si>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</si>
  <si>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</si>
  <si>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</si>
  <si>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</si>
  <si>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</si>
  <si>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</si>
  <si>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</si>
  <si>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</si>
  <si>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</si>
  <si>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</si>
  <si>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</si>
  <si>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</si>
  <si>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</si>
  <si>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</si>
  <si>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</si>
  <si>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</si>
  <si>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</si>
  <si>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</si>
  <si>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</si>
  <si>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</si>
  <si>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</si>
  <si>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</si>
  <si>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</si>
  <si>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</si>
  <si>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</si>
  <si>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</si>
  <si>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</si>
  <si>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</si>
  <si>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</si>
  <si>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</si>
  <si>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</si>
  <si>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</si>
  <si>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</si>
  <si>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</si>
  <si>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</si>
  <si>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</si>
  <si>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</si>
  <si>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</si>
  <si>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</si>
  <si>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</si>
  <si>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</si>
  <si>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</si>
  <si>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</si>
  <si>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</si>
  <si>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</si>
  <si>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</si>
  <si>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</si>
  <si>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</si>
  <si>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</si>
  <si>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</si>
  <si>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</si>
  <si>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</si>
  <si>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</si>
  <si>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</si>
  <si>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</si>
  <si>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</si>
  <si>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</si>
  <si>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</si>
  <si>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</si>
  <si>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</si>
  <si>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</si>
  <si>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</si>
  <si>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</si>
  <si>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</si>
  <si>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</si>
  <si>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</si>
  <si>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</si>
  <si>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</si>
  <si>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</si>
  <si>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</si>
  <si>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</si>
  <si>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</si>
  <si>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</si>
  <si>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</si>
  <si>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</si>
  <si>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</si>
  <si>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</si>
  <si>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</si>
  <si>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</si>
  <si>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</si>
  <si>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</si>
  <si>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</si>
  <si>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</si>
  <si>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</si>
  <si>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</si>
  <si>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</si>
  <si>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</si>
  <si>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</si>
  <si>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</si>
  <si>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</si>
  <si>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</si>
  <si>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</si>
  <si>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</si>
  <si>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</si>
  <si>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</si>
  <si>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</si>
  <si>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</si>
  <si>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</si>
  <si>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</si>
  <si>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</si>
  <si>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</si>
  <si>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</si>
  <si>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</si>
  <si>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</si>
  <si>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</si>
  <si>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</si>
  <si>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</si>
  <si>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</si>
  <si>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</si>
  <si>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</si>
  <si>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</si>
  <si>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</si>
  <si>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</si>
  <si>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</si>
  <si>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</si>
  <si>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</si>
  <si>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</si>
  <si>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</si>
  <si>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</si>
  <si>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</si>
  <si>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</si>
  <si>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</si>
  <si>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</si>
  <si>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</si>
  <si>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</si>
  <si>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</si>
  <si>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</si>
  <si>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</si>
  <si>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</si>
  <si>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</si>
  <si>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</si>
  <si>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</si>
  <si>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</si>
  <si>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</si>
  <si>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</si>
  <si>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</si>
  <si>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</si>
  <si>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</si>
  <si>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</si>
  <si>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</si>
  <si>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</si>
  <si>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</si>
  <si>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</si>
  <si>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</si>
  <si>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</si>
  <si>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</si>
  <si>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</si>
  <si>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</si>
  <si>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</si>
  <si>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</si>
  <si>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</si>
  <si>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</si>
  <si>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</si>
  <si>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</si>
  <si>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</si>
  <si>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</si>
  <si>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</si>
  <si>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</si>
  <si>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</si>
  <si>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</si>
  <si>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</si>
  <si>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</si>
  <si>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</si>
  <si>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</si>
  <si>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</si>
  <si>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</si>
  <si>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</si>
  <si>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</si>
  <si>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</si>
  <si>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</si>
  <si>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</si>
  <si>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</si>
  <si>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</si>
  <si>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</si>
  <si>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</si>
  <si>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</si>
  <si>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</si>
  <si>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</si>
  <si>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</si>
  <si>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</si>
  <si>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</si>
  <si>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</si>
  <si>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</si>
  <si>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</si>
  <si>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</si>
  <si>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</si>
  <si>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</si>
  <si>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</si>
  <si>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</si>
  <si>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</si>
  <si>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</si>
  <si>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</si>
  <si>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</si>
  <si>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</si>
  <si>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</si>
  <si>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</si>
  <si>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</si>
  <si>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</si>
  <si>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</si>
  <si>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</si>
  <si>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</si>
  <si>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</si>
  <si>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</si>
  <si>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</si>
  <si>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</si>
  <si>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</si>
  <si>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</si>
  <si>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</si>
  <si>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</si>
  <si>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</si>
  <si>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</si>
  <si>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</si>
  <si>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</si>
  <si>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</si>
  <si>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</si>
  <si>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</si>
  <si>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</si>
  <si>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</si>
  <si>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</si>
  <si>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</si>
  <si>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</si>
  <si>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</si>
  <si>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</si>
  <si>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</si>
  <si>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</si>
  <si>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</si>
  <si>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</si>
  <si>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</si>
  <si>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</si>
  <si>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</si>
  <si>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</si>
  <si>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</si>
  <si>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</si>
  <si>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</si>
  <si>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</si>
  <si>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</si>
  <si>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</si>
  <si>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</si>
  <si>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</si>
  <si>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</si>
  <si>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</si>
  <si>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</si>
  <si>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</si>
  <si>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</si>
  <si>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</si>
  <si>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</si>
  <si>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</si>
  <si>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</si>
  <si>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</si>
  <si>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</si>
  <si>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</si>
  <si>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</si>
  <si>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</si>
  <si>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</si>
  <si>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</si>
  <si>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</si>
  <si>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</si>
  <si>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</si>
  <si>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</si>
  <si>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</si>
  <si>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</si>
  <si>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</si>
  <si>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</si>
  <si>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</si>
  <si>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</si>
  <si>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</si>
  <si>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</si>
  <si>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</si>
  <si>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</si>
  <si>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</si>
  <si>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</si>
  <si>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</si>
  <si>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</si>
  <si>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</si>
  <si>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</si>
  <si>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</si>
  <si>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</si>
  <si>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</si>
  <si>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</si>
  <si>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</si>
  <si>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</si>
  <si>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</si>
  <si>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</si>
  <si>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</si>
  <si>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</si>
  <si>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</si>
  <si>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</si>
  <si>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</si>
  <si>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</si>
  <si>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</si>
  <si>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</si>
  <si>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</si>
  <si>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</si>
  <si>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</si>
  <si>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</si>
  <si>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</si>
  <si>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</si>
  <si>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</si>
  <si>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</si>
  <si>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</si>
  <si>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</si>
  <si>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</si>
  <si>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</si>
  <si>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</si>
  <si>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</si>
  <si>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</si>
  <si>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</si>
  <si>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</si>
  <si>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</si>
  <si>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</si>
  <si>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</si>
  <si>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</si>
  <si>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</si>
  <si>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</si>
  <si>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</si>
  <si>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</si>
  <si>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</si>
  <si>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</si>
  <si>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</si>
  <si>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</si>
  <si>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</si>
  <si>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</si>
  <si>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</si>
  <si>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</si>
  <si>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</si>
  <si>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</si>
  <si>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</si>
  <si>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</si>
  <si>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</si>
  <si>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</si>
  <si>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</si>
  <si>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</si>
  <si>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</si>
  <si>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</si>
  <si>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</si>
  <si>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</si>
  <si>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</si>
  <si>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</si>
  <si>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</si>
  <si>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</si>
  <si>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</si>
  <si>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</si>
  <si>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</si>
  <si>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</si>
  <si>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</si>
  <si>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</si>
  <si>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</si>
  <si>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</si>
  <si>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</si>
  <si>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</si>
  <si>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</si>
  <si>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</si>
  <si>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</si>
  <si>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</si>
  <si>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</si>
  <si>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</si>
  <si>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</si>
  <si>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</si>
  <si>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</si>
  <si>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</si>
  <si>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</si>
  <si>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</si>
  <si>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</si>
  <si>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</si>
  <si>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</si>
  <si>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</si>
  <si>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</si>
  <si>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</si>
  <si>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</si>
  <si>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</si>
  <si>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</si>
  <si>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</si>
  <si>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</si>
  <si>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</si>
  <si>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</si>
  <si>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</si>
  <si>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</si>
  <si>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</si>
  <si>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</si>
  <si>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</si>
  <si>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</si>
  <si>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</si>
  <si>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</si>
  <si>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</si>
  <si>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</si>
  <si>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</si>
  <si>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</si>
  <si>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</si>
  <si>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</si>
  <si>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</si>
  <si>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</si>
  <si>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</si>
  <si>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</si>
  <si>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</si>
  <si>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</si>
  <si>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</si>
  <si>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</si>
  <si>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</si>
  <si>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</si>
  <si>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</si>
  <si>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</si>
  <si>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</si>
  <si>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</si>
  <si>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</si>
  <si>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</si>
  <si>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</si>
  <si>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</si>
  <si>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</si>
  <si>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</si>
  <si>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</si>
  <si>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</si>
  <si>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</si>
  <si>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</si>
  <si>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</si>
  <si>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</si>
  <si>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</si>
  <si>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</si>
  <si>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</si>
  <si>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</si>
  <si>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</si>
  <si>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</si>
  <si>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</si>
  <si>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</si>
  <si>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</si>
  <si>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</si>
  <si>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</si>
  <si>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</si>
  <si>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</si>
  <si>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</si>
  <si>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</si>
  <si>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</si>
  <si>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</si>
  <si>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</si>
  <si>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</si>
  <si>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</si>
  <si>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</si>
  <si>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</si>
  <si>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</si>
  <si>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</si>
  <si>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</si>
  <si>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</si>
  <si>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</si>
  <si>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</si>
  <si>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</si>
  <si>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</si>
  <si>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</si>
  <si>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</si>
  <si>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</si>
  <si>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</si>
  <si>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</si>
  <si>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</si>
  <si>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</si>
  <si>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</si>
  <si>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</si>
  <si>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</si>
  <si>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</si>
  <si>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</si>
  <si>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</si>
  <si>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</si>
  <si>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</si>
  <si>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</si>
  <si>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</si>
  <si>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</si>
  <si>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</si>
  <si>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</si>
  <si>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</si>
  <si>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</si>
  <si>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</si>
  <si>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</si>
  <si>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</si>
  <si>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</si>
  <si>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</si>
  <si>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</si>
  <si>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</si>
  <si>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</si>
  <si>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</si>
  <si>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</si>
  <si>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</si>
  <si>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</si>
  <si>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</si>
  <si>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</si>
  <si>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</si>
  <si>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</si>
  <si>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</si>
  <si>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</si>
  <si>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</si>
  <si>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</si>
  <si>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</si>
  <si>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</si>
  <si>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</si>
  <si>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</si>
  <si>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</si>
  <si>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</si>
  <si>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</si>
  <si>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</si>
  <si>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</si>
  <si>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</si>
  <si>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</si>
  <si>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</si>
  <si>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</si>
  <si>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</si>
  <si>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</si>
  <si>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</si>
  <si>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</si>
  <si>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</si>
  <si>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</si>
  <si>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</si>
  <si>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</si>
  <si>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</si>
  <si>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</si>
  <si>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</si>
  <si>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</si>
  <si>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</si>
  <si>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</si>
  <si>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</si>
  <si>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</si>
  <si>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</si>
  <si>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</si>
  <si>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</si>
  <si>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</si>
  <si>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</si>
  <si>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</si>
  <si>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</si>
  <si>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</si>
  <si>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</si>
  <si>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</si>
  <si>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</si>
  <si>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</si>
  <si>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</si>
  <si>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</si>
  <si>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</si>
  <si>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</si>
  <si>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</si>
  <si>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</si>
  <si>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</si>
  <si>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</si>
  <si>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</si>
  <si>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</si>
  <si>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</si>
  <si>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</si>
  <si>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</si>
  <si>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</si>
  <si>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</si>
  <si>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</si>
  <si>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</si>
  <si>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</si>
  <si>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</si>
  <si>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</si>
  <si>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</si>
  <si>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</si>
  <si>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</si>
  <si>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</si>
  <si>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</si>
  <si>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</si>
  <si>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</si>
  <si>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</si>
  <si>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</si>
  <si>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</si>
  <si>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</si>
  <si>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</si>
  <si>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</si>
  <si>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</si>
  <si>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</si>
  <si>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</si>
  <si>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</si>
  <si>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</si>
  <si>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</si>
  <si>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</si>
  <si>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</si>
  <si>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</si>
  <si>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</si>
  <si>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</si>
  <si>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</si>
  <si>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</si>
  <si>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</si>
  <si>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</si>
  <si>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</si>
  <si>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</si>
  <si>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</si>
  <si>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</si>
  <si>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</si>
  <si>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</si>
  <si>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</si>
  <si>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</si>
  <si>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</si>
  <si>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</si>
  <si>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</si>
  <si>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</si>
  <si>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</si>
  <si>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</si>
  <si>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</si>
  <si>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</si>
  <si>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</si>
  <si>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</si>
  <si>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</si>
  <si>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</si>
  <si>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</si>
  <si>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</si>
  <si>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</si>
  <si>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</si>
  <si>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</si>
  <si>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</si>
  <si>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</si>
  <si>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</si>
  <si>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</si>
  <si>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</si>
  <si>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</si>
  <si>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</si>
  <si>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</si>
  <si>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</si>
  <si>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</si>
  <si>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</si>
  <si>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</si>
  <si>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</si>
  <si>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</si>
  <si>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</si>
  <si>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</si>
  <si>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</si>
  <si>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</si>
  <si>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</si>
  <si>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</si>
  <si>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</si>
  <si>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</si>
  <si>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</si>
  <si>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</si>
  <si>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</si>
  <si>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</si>
  <si>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</si>
  <si>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</si>
  <si>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</si>
  <si>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</si>
  <si>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</si>
  <si>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</si>
  <si>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</si>
  <si>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</si>
  <si>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</si>
  <si>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</si>
  <si>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</si>
  <si>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</si>
  <si>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</si>
  <si>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</si>
  <si>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</si>
  <si>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</si>
  <si>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</si>
  <si>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</si>
  <si>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</si>
  <si>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</si>
  <si>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</si>
  <si>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</si>
  <si>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</si>
  <si>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</si>
  <si>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</si>
  <si>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</si>
  <si>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</si>
  <si>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</si>
  <si>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</si>
  <si>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</si>
  <si>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</si>
  <si>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</si>
  <si>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</si>
  <si>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</si>
  <si>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</si>
  <si>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</si>
  <si>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</si>
  <si>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</si>
  <si>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</si>
  <si>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</si>
  <si>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</si>
  <si>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</si>
  <si>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</si>
  <si>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</si>
  <si>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</si>
  <si>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</si>
  <si>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</si>
  <si>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</si>
  <si>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</si>
  <si>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</si>
  <si>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</si>
  <si>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</si>
  <si>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</si>
  <si>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</si>
  <si>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</si>
  <si>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</si>
  <si>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</si>
  <si>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</si>
  <si>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</si>
  <si>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</si>
  <si>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</si>
  <si>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</si>
  <si>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</si>
  <si>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</si>
  <si>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</si>
  <si>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</si>
  <si>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</si>
  <si>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</si>
  <si>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</si>
  <si>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</si>
  <si>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</si>
  <si>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</si>
  <si>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</si>
  <si>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</si>
  <si>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</si>
  <si>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</si>
  <si>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</si>
  <si>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</si>
  <si>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</si>
  <si>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</si>
  <si>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</si>
  <si>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</si>
  <si>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</si>
  <si>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</si>
  <si>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</si>
  <si>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</si>
  <si>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</si>
  <si>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</si>
  <si>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</si>
  <si>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</si>
  <si>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</si>
  <si>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</si>
  <si>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</si>
  <si>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</si>
  <si>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</si>
  <si>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</si>
  <si>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</si>
  <si>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</si>
  <si>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</si>
  <si>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</si>
  <si>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</si>
  <si>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</si>
  <si>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</si>
  <si>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</si>
  <si>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</si>
  <si>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</si>
  <si>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</si>
  <si>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</si>
  <si>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</si>
  <si>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</si>
  <si>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</si>
  <si>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</si>
  <si>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</si>
  <si>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</si>
  <si>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</si>
  <si>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</si>
  <si>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</si>
  <si>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</si>
  <si>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</si>
  <si>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</si>
  <si>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</si>
  <si>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</si>
  <si>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</si>
  <si>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</si>
  <si>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</si>
  <si>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</si>
  <si>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</si>
  <si>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</si>
  <si>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</si>
  <si>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</si>
  <si>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</si>
  <si>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</si>
  <si>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</si>
  <si>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</si>
  <si>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</si>
  <si>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</si>
  <si>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</si>
  <si>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</si>
  <si>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</si>
  <si>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</si>
  <si>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</si>
  <si>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</si>
  <si>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</si>
  <si>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</si>
  <si>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</si>
  <si>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</si>
  <si>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</si>
  <si>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</si>
  <si>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</si>
  <si>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</si>
  <si>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</si>
  <si>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</si>
  <si>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</si>
  <si>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</si>
  <si>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</si>
  <si>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</si>
  <si>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</si>
  <si>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</si>
  <si>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</si>
  <si>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</si>
  <si>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</si>
  <si>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</si>
  <si>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</si>
  <si>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</si>
  <si>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</si>
  <si>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</si>
  <si>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</si>
  <si>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</si>
  <si>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</si>
  <si>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</si>
  <si>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</si>
  <si>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</si>
  <si>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</si>
  <si>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</si>
  <si>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</si>
  <si>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</si>
  <si>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</si>
  <si>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</si>
  <si>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</si>
  <si>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</si>
  <si>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</si>
  <si>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</si>
  <si>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</si>
  <si>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</si>
  <si>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</si>
  <si>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</si>
  <si>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</si>
  <si>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</si>
  <si>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</si>
  <si>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</si>
  <si>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</si>
  <si>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</si>
  <si>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</si>
  <si>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</si>
  <si>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</si>
  <si>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</si>
  <si>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</si>
  <si>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</si>
  <si>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</si>
  <si>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</si>
  <si>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</si>
  <si>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</si>
  <si>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</si>
  <si>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</si>
  <si>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</si>
  <si>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</si>
  <si>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</si>
  <si>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</si>
  <si>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</si>
  <si>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</si>
  <si>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</si>
  <si>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</si>
  <si>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</si>
  <si>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</si>
  <si>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</si>
  <si>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</si>
  <si>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</si>
  <si>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</si>
  <si>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</si>
  <si>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</si>
  <si>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</si>
  <si>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</si>
  <si>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</si>
  <si>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</si>
  <si>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</si>
  <si>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</si>
  <si>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</si>
  <si>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</si>
  <si>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</si>
  <si>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</si>
  <si>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</si>
  <si>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</si>
  <si>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</si>
  <si>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</si>
  <si>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</si>
  <si>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</si>
  <si>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</si>
  <si>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</si>
  <si>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</si>
  <si>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</si>
  <si>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</si>
  <si>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</si>
  <si>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</si>
  <si>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</si>
  <si>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</si>
  <si>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</si>
  <si>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</si>
  <si>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</si>
  <si>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</si>
  <si>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</si>
  <si>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</si>
  <si>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</si>
  <si>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</si>
  <si>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</si>
  <si>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</si>
  <si>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</si>
  <si>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</si>
  <si>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</si>
  <si>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</si>
  <si>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</si>
  <si>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</si>
  <si>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</si>
  <si>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</si>
  <si>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</si>
  <si>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</si>
  <si>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</si>
  <si>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</si>
  <si>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</si>
  <si>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</si>
  <si>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</si>
  <si>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</si>
  <si>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</si>
  <si>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</si>
  <si>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</si>
  <si>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</si>
  <si>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</si>
  <si>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</si>
  <si>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</si>
  <si>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</si>
  <si>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</si>
  <si>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</si>
  <si>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</si>
  <si>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</si>
  <si>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</si>
  <si>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</si>
  <si>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</si>
  <si>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</si>
  <si>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</si>
  <si>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</si>
  <si>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</si>
  <si>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</si>
  <si>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</si>
  <si>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</si>
  <si>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</si>
  <si>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</si>
  <si>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</si>
  <si>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</si>
  <si>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</si>
  <si>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</si>
  <si>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</si>
  <si>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</si>
  <si>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</si>
  <si>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</si>
  <si>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</si>
  <si>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</si>
  <si>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</si>
  <si>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</si>
  <si>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</si>
  <si>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</si>
  <si>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</si>
  <si>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</si>
  <si>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</si>
  <si>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</si>
  <si>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</si>
  <si>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</si>
  <si>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</si>
  <si>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</si>
  <si>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</si>
  <si>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</si>
  <si>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</si>
  <si>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</si>
  <si>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</si>
  <si>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</si>
  <si>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</si>
  <si>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</si>
  <si>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</si>
  <si>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</si>
  <si>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</si>
  <si>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</si>
  <si>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</si>
  <si>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</si>
  <si>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</si>
  <si>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</si>
  <si>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</si>
  <si>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</si>
  <si>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</si>
  <si>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</si>
  <si>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</si>
  <si>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</si>
  <si>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</si>
  <si>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</si>
  <si>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</si>
  <si>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</si>
  <si>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</si>
  <si>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</si>
  <si>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</si>
  <si>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</si>
  <si>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</si>
  <si>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</si>
  <si>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</si>
  <si>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</si>
  <si>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</si>
  <si>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</si>
  <si>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</si>
  <si>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</si>
  <si>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</si>
  <si>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</si>
  <si>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</si>
  <si>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</si>
  <si>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</si>
  <si>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</si>
  <si>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</si>
  <si>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</si>
  <si>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</si>
  <si>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</si>
  <si>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</si>
  <si>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Стара Пазова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</si>
</sst>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9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19" fillId="0" borderId="55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0" fontId="19" fillId="0" borderId="90" xfId="0" applyFont="1" applyFill="1" applyBorder="1" applyAlignment="1">
      <alignment horizontal="lef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57" xfId="0" applyFont="1" applyFill="1" applyBorder="1" applyAlignment="1">
      <alignment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56" xfId="0" applyFont="1" applyFill="1" applyBorder="1" applyAlignment="1">
      <alignment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18" fillId="0" borderId="56" xfId="0" applyFont="1" applyFill="1" applyBorder="1" applyAlignment="1">
      <alignment horizontal="left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1223</c:v>
                </c:pt>
                <c:pt idx="1">
                  <c:v>1361</c:v>
                </c:pt>
                <c:pt idx="2">
                  <c:v>1584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1012</c:v>
                </c:pt>
                <c:pt idx="1">
                  <c:v>1056</c:v>
                </c:pt>
                <c:pt idx="2">
                  <c:v>1075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0061056"/>
        <c:axId val="110062592"/>
      </c:barChart>
      <c:catAx>
        <c:axId val="110061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062592"/>
        <c:crosses val="autoZero"/>
        <c:auto val="1"/>
        <c:lblAlgn val="ctr"/>
        <c:lblOffset val="100"/>
        <c:noMultiLvlLbl val="0"/>
      </c:catAx>
      <c:valAx>
        <c:axId val="1100625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061056"/>
        <c:crosses val="autoZero"/>
        <c:crossBetween val="between"/>
        <c:majorUnit val="30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2398</c:v>
                </c:pt>
                <c:pt idx="1">
                  <c:v>2123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1763456"/>
        <c:axId val="111764992"/>
      </c:barChart>
      <c:catAx>
        <c:axId val="1117634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1764992"/>
        <c:crosses val="autoZero"/>
        <c:auto val="1"/>
        <c:lblAlgn val="ctr"/>
        <c:lblOffset val="100"/>
        <c:noMultiLvlLbl val="0"/>
      </c:catAx>
      <c:valAx>
        <c:axId val="1117649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7634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932</c:v>
                </c:pt>
                <c:pt idx="1">
                  <c:v>808</c:v>
                </c:pt>
                <c:pt idx="2">
                  <c:v>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1777664"/>
        <c:axId val="111779200"/>
      </c:barChart>
      <c:catAx>
        <c:axId val="111777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779200"/>
        <c:crosses val="autoZero"/>
        <c:auto val="1"/>
        <c:lblAlgn val="ctr"/>
        <c:lblOffset val="100"/>
        <c:noMultiLvlLbl val="0"/>
      </c:catAx>
      <c:valAx>
        <c:axId val="111779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777664"/>
        <c:crosses val="autoZero"/>
        <c:crossBetween val="between"/>
        <c:majorUnit val="2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67</c:v>
                </c:pt>
                <c:pt idx="1">
                  <c:v>64</c:v>
                </c:pt>
                <c:pt idx="2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1802624"/>
        <c:axId val="111878144"/>
      </c:barChart>
      <c:catAx>
        <c:axId val="1118026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878144"/>
        <c:crosses val="autoZero"/>
        <c:auto val="1"/>
        <c:lblAlgn val="ctr"/>
        <c:lblOffset val="100"/>
        <c:noMultiLvlLbl val="0"/>
      </c:catAx>
      <c:valAx>
        <c:axId val="11187814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118026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24</c:v>
                </c:pt>
                <c:pt idx="1">
                  <c:v>33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1899008"/>
        <c:axId val="111900544"/>
      </c:barChart>
      <c:catAx>
        <c:axId val="111899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900544"/>
        <c:crosses val="autoZero"/>
        <c:auto val="1"/>
        <c:lblAlgn val="ctr"/>
        <c:lblOffset val="100"/>
        <c:noMultiLvlLbl val="0"/>
      </c:catAx>
      <c:valAx>
        <c:axId val="1119005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8990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138</c:v>
                </c:pt>
                <c:pt idx="1">
                  <c:v>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1927296"/>
        <c:axId val="111928832"/>
      </c:barChart>
      <c:catAx>
        <c:axId val="1119272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928832"/>
        <c:crosses val="autoZero"/>
        <c:auto val="1"/>
        <c:lblAlgn val="ctr"/>
        <c:lblOffset val="100"/>
        <c:noMultiLvlLbl val="0"/>
      </c:catAx>
      <c:valAx>
        <c:axId val="11192883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9272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General</c:formatCode>
                <c:ptCount val="2"/>
                <c:pt idx="0">
                  <c:v>302.29000000000002</c:v>
                </c:pt>
                <c:pt idx="1">
                  <c:v>302.88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2287104"/>
        <c:axId val="112297088"/>
      </c:barChart>
      <c:catAx>
        <c:axId val="1122871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297088"/>
        <c:crosses val="autoZero"/>
        <c:auto val="1"/>
        <c:lblAlgn val="ctr"/>
        <c:lblOffset val="100"/>
        <c:noMultiLvlLbl val="0"/>
      </c:catAx>
      <c:valAx>
        <c:axId val="11229708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2871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19683</c:v>
                </c:pt>
                <c:pt idx="1">
                  <c:v>18736</c:v>
                </c:pt>
                <c:pt idx="2">
                  <c:v>18468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2309760"/>
        <c:axId val="112311296"/>
      </c:barChart>
      <c:catAx>
        <c:axId val="112309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311296"/>
        <c:crosses val="autoZero"/>
        <c:auto val="1"/>
        <c:lblAlgn val="ctr"/>
        <c:lblOffset val="100"/>
        <c:noMultiLvlLbl val="0"/>
      </c:catAx>
      <c:valAx>
        <c:axId val="1123112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3097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6.2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2323968"/>
        <c:axId val="112329856"/>
      </c:barChart>
      <c:catAx>
        <c:axId val="112323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329856"/>
        <c:crosses val="autoZero"/>
        <c:auto val="1"/>
        <c:lblAlgn val="ctr"/>
        <c:lblOffset val="100"/>
        <c:noMultiLvlLbl val="0"/>
      </c:catAx>
      <c:valAx>
        <c:axId val="1123298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32396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1.9</c:v>
                </c:pt>
                <c:pt idx="1">
                  <c:v>5.4</c:v>
                </c:pt>
                <c:pt idx="2">
                  <c:v>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2363008"/>
        <c:axId val="112364544"/>
      </c:barChart>
      <c:catAx>
        <c:axId val="112363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364544"/>
        <c:crosses val="autoZero"/>
        <c:auto val="1"/>
        <c:lblAlgn val="ctr"/>
        <c:lblOffset val="100"/>
        <c:noMultiLvlLbl val="0"/>
      </c:catAx>
      <c:valAx>
        <c:axId val="1123645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236300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layout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18.352487342280803</c:v>
                </c:pt>
                <c:pt idx="1">
                  <c:v>60.421120308607243</c:v>
                </c:pt>
                <c:pt idx="2">
                  <c:v>21.226392349111951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228</c:v>
                </c:pt>
                <c:pt idx="1">
                  <c:v>314</c:v>
                </c:pt>
                <c:pt idx="2">
                  <c:v>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72</c:v>
                </c:pt>
                <c:pt idx="1">
                  <c:v>95</c:v>
                </c:pt>
                <c:pt idx="2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0083456"/>
        <c:axId val="110085248"/>
      </c:barChart>
      <c:catAx>
        <c:axId val="110083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085248"/>
        <c:crosses val="autoZero"/>
        <c:auto val="1"/>
        <c:lblAlgn val="ctr"/>
        <c:lblOffset val="100"/>
        <c:noMultiLvlLbl val="0"/>
      </c:catAx>
      <c:valAx>
        <c:axId val="1100852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083456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55</c:v>
                </c:pt>
                <c:pt idx="1">
                  <c:v>55</c:v>
                </c:pt>
                <c:pt idx="2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9</c:v>
                </c:pt>
                <c:pt idx="1">
                  <c:v>12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2489216"/>
        <c:axId val="112490752"/>
      </c:barChart>
      <c:catAx>
        <c:axId val="112489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490752"/>
        <c:crosses val="autoZero"/>
        <c:auto val="1"/>
        <c:lblAlgn val="ctr"/>
        <c:lblOffset val="100"/>
        <c:noMultiLvlLbl val="0"/>
      </c:catAx>
      <c:valAx>
        <c:axId val="1124907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24892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1</c:v>
                </c:pt>
                <c:pt idx="1">
                  <c:v>4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4</c:v>
                </c:pt>
                <c:pt idx="1">
                  <c:v>4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2538752"/>
        <c:axId val="112540288"/>
      </c:barChart>
      <c:catAx>
        <c:axId val="112538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540288"/>
        <c:crosses val="autoZero"/>
        <c:auto val="1"/>
        <c:lblAlgn val="ctr"/>
        <c:lblOffset val="100"/>
        <c:noMultiLvlLbl val="0"/>
      </c:catAx>
      <c:valAx>
        <c:axId val="112540288"/>
        <c:scaling>
          <c:orientation val="minMax"/>
          <c:max val="1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2538752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113.4</c:v>
                </c:pt>
                <c:pt idx="1">
                  <c:v>107.7</c:v>
                </c:pt>
                <c:pt idx="2">
                  <c:v>106.5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113.5</c:v>
                </c:pt>
                <c:pt idx="1">
                  <c:v>110</c:v>
                </c:pt>
                <c:pt idx="2">
                  <c:v>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2576000"/>
        <c:axId val="112577536"/>
      </c:barChart>
      <c:catAx>
        <c:axId val="1125760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577536"/>
        <c:crosses val="autoZero"/>
        <c:auto val="1"/>
        <c:lblAlgn val="ctr"/>
        <c:lblOffset val="100"/>
        <c:noMultiLvlLbl val="0"/>
      </c:catAx>
      <c:valAx>
        <c:axId val="112577536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576000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976</c:v>
                </c:pt>
                <c:pt idx="1">
                  <c:v>771</c:v>
                </c:pt>
                <c:pt idx="2">
                  <c:v>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2726016"/>
        <c:axId val="112727552"/>
      </c:barChart>
      <c:catAx>
        <c:axId val="112726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727552"/>
        <c:crosses val="autoZero"/>
        <c:auto val="1"/>
        <c:lblAlgn val="ctr"/>
        <c:lblOffset val="100"/>
        <c:noMultiLvlLbl val="0"/>
      </c:catAx>
      <c:valAx>
        <c:axId val="112727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7260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41</c:v>
                </c:pt>
                <c:pt idx="1">
                  <c:v>68</c:v>
                </c:pt>
                <c:pt idx="2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76</c:v>
                </c:pt>
                <c:pt idx="1">
                  <c:v>92</c:v>
                </c:pt>
                <c:pt idx="2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2775168"/>
        <c:axId val="112776704"/>
      </c:barChart>
      <c:catAx>
        <c:axId val="112775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776704"/>
        <c:crosses val="autoZero"/>
        <c:auto val="1"/>
        <c:lblAlgn val="ctr"/>
        <c:lblOffset val="100"/>
        <c:noMultiLvlLbl val="0"/>
      </c:catAx>
      <c:valAx>
        <c:axId val="1127767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77516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239</c:v>
                </c:pt>
                <c:pt idx="1">
                  <c:v>294</c:v>
                </c:pt>
                <c:pt idx="2">
                  <c:v>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379</c:v>
                </c:pt>
                <c:pt idx="1">
                  <c:v>464</c:v>
                </c:pt>
                <c:pt idx="2">
                  <c:v>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2816512"/>
        <c:axId val="112818048"/>
      </c:barChart>
      <c:catAx>
        <c:axId val="112816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818048"/>
        <c:crosses val="autoZero"/>
        <c:auto val="1"/>
        <c:lblAlgn val="ctr"/>
        <c:lblOffset val="100"/>
        <c:noMultiLvlLbl val="0"/>
      </c:catAx>
      <c:valAx>
        <c:axId val="112818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8165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2.3659889094269868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2.4029574861367835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2.4431407216909102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2.5331511693321547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2.4302820863135901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2.6504862171502048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2.9848107369605401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3.4654022341878967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3.6550671060033757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3.4445069516997511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3.2580567387286026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3.4605802459214017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3.8238366953307081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4.2063810978059957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3.4879048460982083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1.9191513300650969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1.4514184682150606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0.94350237081089772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2994560"/>
        <c:axId val="113000448"/>
      </c:barChart>
      <c:catAx>
        <c:axId val="112994560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13000448"/>
        <c:crosses val="autoZero"/>
        <c:auto val="1"/>
        <c:lblAlgn val="ctr"/>
        <c:lblOffset val="100"/>
        <c:noMultiLvlLbl val="0"/>
      </c:catAx>
      <c:valAx>
        <c:axId val="113000448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1299456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2.589407699107932</c:v>
                </c:pt>
                <c:pt idx="1">
                  <c:v>2.7228160411476332</c:v>
                </c:pt>
                <c:pt idx="2">
                  <c:v>2.7196013823033032</c:v>
                </c:pt>
                <c:pt idx="3">
                  <c:v>2.6263762758177287</c:v>
                </c:pt>
                <c:pt idx="4">
                  <c:v>2.4913606043558625</c:v>
                </c:pt>
                <c:pt idx="5">
                  <c:v>2.8369364301213533</c:v>
                </c:pt>
                <c:pt idx="6">
                  <c:v>3.1760829381981841</c:v>
                </c:pt>
                <c:pt idx="7">
                  <c:v>3.4846901872538778</c:v>
                </c:pt>
                <c:pt idx="8">
                  <c:v>3.9717110021698949</c:v>
                </c:pt>
                <c:pt idx="9">
                  <c:v>3.6422084706260551</c:v>
                </c:pt>
                <c:pt idx="10">
                  <c:v>3.2789520212167482</c:v>
                </c:pt>
                <c:pt idx="11">
                  <c:v>2.9944547134935307</c:v>
                </c:pt>
                <c:pt idx="12">
                  <c:v>3.32074258619304</c:v>
                </c:pt>
                <c:pt idx="13">
                  <c:v>3.5843446114281119</c:v>
                </c:pt>
                <c:pt idx="14">
                  <c:v>2.8851563127863056</c:v>
                </c:pt>
                <c:pt idx="15">
                  <c:v>1.4144498915052639</c:v>
                </c:pt>
                <c:pt idx="16">
                  <c:v>0.84224061721449806</c:v>
                </c:pt>
                <c:pt idx="17">
                  <c:v>0.49184280318251222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3012736"/>
        <c:axId val="113014272"/>
      </c:barChart>
      <c:catAx>
        <c:axId val="113012736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13014272"/>
        <c:crosses val="autoZero"/>
        <c:auto val="1"/>
        <c:lblAlgn val="ctr"/>
        <c:lblOffset val="100"/>
        <c:noMultiLvlLbl val="0"/>
      </c:catAx>
      <c:valAx>
        <c:axId val="113014272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301273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General</c:formatCode>
                <c:ptCount val="2"/>
                <c:pt idx="0">
                  <c:v>0.25710717696319696</c:v>
                </c:pt>
                <c:pt idx="1">
                  <c:v>0.19577133907595928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General</c:formatCode>
                <c:ptCount val="2"/>
                <c:pt idx="0">
                  <c:v>1.3553221185631383</c:v>
                </c:pt>
                <c:pt idx="1">
                  <c:v>0.33672670321064996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General</c:formatCode>
                <c:ptCount val="2"/>
                <c:pt idx="0">
                  <c:v>5.0209358701241467</c:v>
                </c:pt>
                <c:pt idx="1">
                  <c:v>1.8676585747846517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General</c:formatCode>
                <c:ptCount val="2"/>
                <c:pt idx="0">
                  <c:v>18.948798942187615</c:v>
                </c:pt>
                <c:pt idx="1">
                  <c:v>13.974158183241972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General</c:formatCode>
                <c:ptCount val="2"/>
                <c:pt idx="0">
                  <c:v>54.965841475060607</c:v>
                </c:pt>
                <c:pt idx="1">
                  <c:v>68.758809710258419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General</c:formatCode>
                <c:ptCount val="2"/>
                <c:pt idx="0">
                  <c:v>6.714170278410343</c:v>
                </c:pt>
                <c:pt idx="1">
                  <c:v>5.113547376664056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General</c:formatCode>
                <c:ptCount val="2"/>
                <c:pt idx="0">
                  <c:v>12.737824138690957</c:v>
                </c:pt>
                <c:pt idx="1">
                  <c:v>9.7533281127642901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3087616"/>
        <c:axId val="113089152"/>
      </c:barChart>
      <c:catAx>
        <c:axId val="1130876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3089152"/>
        <c:crosses val="autoZero"/>
        <c:auto val="1"/>
        <c:lblAlgn val="ctr"/>
        <c:lblOffset val="100"/>
        <c:noMultiLvlLbl val="0"/>
      </c:catAx>
      <c:valAx>
        <c:axId val="1130891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308761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General</c:formatCode>
                <c:ptCount val="2"/>
                <c:pt idx="0">
                  <c:v>23.003746418864321</c:v>
                </c:pt>
                <c:pt idx="1">
                  <c:v>19.220830070477682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General</c:formatCode>
                <c:ptCount val="2"/>
                <c:pt idx="0">
                  <c:v>31.675604201865866</c:v>
                </c:pt>
                <c:pt idx="1">
                  <c:v>38.308535630383709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General</c:formatCode>
                <c:ptCount val="2"/>
                <c:pt idx="0">
                  <c:v>45.041504444281202</c:v>
                </c:pt>
                <c:pt idx="1">
                  <c:v>42.165231010180108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General</c:formatCode>
                <c:ptCount val="2"/>
                <c:pt idx="0">
                  <c:v>0.27914493498861381</c:v>
                </c:pt>
                <c:pt idx="1">
                  <c:v>0.30540328895849644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3141248"/>
        <c:axId val="113142784"/>
      </c:barChart>
      <c:catAx>
        <c:axId val="1131412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3142784"/>
        <c:crosses val="autoZero"/>
        <c:auto val="1"/>
        <c:lblAlgn val="ctr"/>
        <c:lblOffset val="100"/>
        <c:noMultiLvlLbl val="0"/>
      </c:catAx>
      <c:valAx>
        <c:axId val="11314278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314124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667</c:v>
                </c:pt>
                <c:pt idx="1">
                  <c:v>584</c:v>
                </c:pt>
                <c:pt idx="2">
                  <c:v>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454</c:v>
                </c:pt>
                <c:pt idx="1">
                  <c:v>401</c:v>
                </c:pt>
                <c:pt idx="2">
                  <c:v>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1485696"/>
        <c:axId val="111487232"/>
      </c:barChart>
      <c:catAx>
        <c:axId val="111485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487232"/>
        <c:crosses val="autoZero"/>
        <c:auto val="1"/>
        <c:lblAlgn val="ctr"/>
        <c:lblOffset val="100"/>
        <c:noMultiLvlLbl val="0"/>
      </c:catAx>
      <c:valAx>
        <c:axId val="1114872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48569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1</c:v>
                </c:pt>
                <c:pt idx="1">
                  <c:v>0</c:v>
                </c:pt>
                <c:pt idx="2">
                  <c:v>16</c:v>
                </c:pt>
                <c:pt idx="3">
                  <c:v>16</c:v>
                </c:pt>
                <c:pt idx="4">
                  <c:v>28</c:v>
                </c:pt>
                <c:pt idx="5">
                  <c:v>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13</c:v>
                </c:pt>
                <c:pt idx="3">
                  <c:v>10</c:v>
                </c:pt>
                <c:pt idx="4">
                  <c:v>17</c:v>
                </c:pt>
                <c:pt idx="5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13170304"/>
        <c:axId val="113171840"/>
      </c:barChart>
      <c:catAx>
        <c:axId val="1131703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171840"/>
        <c:crosses val="autoZero"/>
        <c:auto val="1"/>
        <c:lblAlgn val="ctr"/>
        <c:lblOffset val="100"/>
        <c:noMultiLvlLbl val="0"/>
      </c:catAx>
      <c:valAx>
        <c:axId val="11317184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1703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  <c:pt idx="0">
                  <c:v>0.65</c:v>
                </c:pt>
                <c:pt idx="1">
                  <c:v>0.21</c:v>
                </c:pt>
                <c:pt idx="3">
                  <c:v>0.4</c:v>
                </c:pt>
                <c:pt idx="4">
                  <c:v>0.45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13278336"/>
        <c:axId val="113280128"/>
      </c:barChart>
      <c:catAx>
        <c:axId val="1132783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3280128"/>
        <c:crosses val="autoZero"/>
        <c:auto val="1"/>
        <c:lblAlgn val="ctr"/>
        <c:lblOffset val="100"/>
        <c:noMultiLvlLbl val="0"/>
      </c:catAx>
      <c:valAx>
        <c:axId val="113280128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3278336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General</c:formatCode>
                <c:ptCount val="3"/>
                <c:pt idx="0">
                  <c:v>25</c:v>
                </c:pt>
                <c:pt idx="1">
                  <c:v>65.557350565428109</c:v>
                </c:pt>
                <c:pt idx="2">
                  <c:v>15.127919911012237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General</c:formatCode>
                <c:ptCount val="3"/>
                <c:pt idx="0">
                  <c:v>75</c:v>
                </c:pt>
                <c:pt idx="1">
                  <c:v>34.442649434571891</c:v>
                </c:pt>
                <c:pt idx="2">
                  <c:v>84.872080088987772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3319296"/>
        <c:axId val="113337472"/>
      </c:barChart>
      <c:catAx>
        <c:axId val="1133192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3337472"/>
        <c:crosses val="autoZero"/>
        <c:auto val="1"/>
        <c:lblAlgn val="ctr"/>
        <c:lblOffset val="100"/>
        <c:noMultiLvlLbl val="0"/>
      </c:catAx>
      <c:valAx>
        <c:axId val="11333747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331929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271</c:v>
                </c:pt>
                <c:pt idx="1">
                  <c:v>293</c:v>
                </c:pt>
                <c:pt idx="2">
                  <c:v>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287</c:v>
                </c:pt>
                <c:pt idx="1">
                  <c:v>294</c:v>
                </c:pt>
                <c:pt idx="2">
                  <c:v>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3369088"/>
        <c:axId val="113370624"/>
      </c:barChart>
      <c:catAx>
        <c:axId val="113369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3370624"/>
        <c:crosses val="autoZero"/>
        <c:auto val="1"/>
        <c:lblAlgn val="ctr"/>
        <c:lblOffset val="100"/>
        <c:noMultiLvlLbl val="0"/>
      </c:catAx>
      <c:valAx>
        <c:axId val="113370624"/>
        <c:scaling>
          <c:orientation val="minMax"/>
          <c:max val="7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3369088"/>
        <c:crosses val="autoZero"/>
        <c:crossBetween val="between"/>
        <c:majorUnit val="10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401</c:v>
                </c:pt>
                <c:pt idx="1">
                  <c:v>513</c:v>
                </c:pt>
                <c:pt idx="2">
                  <c:v>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509</c:v>
                </c:pt>
                <c:pt idx="1">
                  <c:v>582</c:v>
                </c:pt>
                <c:pt idx="2">
                  <c:v>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3414528"/>
        <c:axId val="113416064"/>
      </c:barChart>
      <c:catAx>
        <c:axId val="113414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3416064"/>
        <c:crosses val="autoZero"/>
        <c:auto val="1"/>
        <c:lblAlgn val="ctr"/>
        <c:lblOffset val="100"/>
        <c:noMultiLvlLbl val="0"/>
      </c:catAx>
      <c:valAx>
        <c:axId val="113416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3414528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General</c:formatCode>
                <c:ptCount val="2"/>
                <c:pt idx="0">
                  <c:v>23.593799430559951</c:v>
                </c:pt>
                <c:pt idx="1">
                  <c:v>25.39051405850611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General</c:formatCode>
                <c:ptCount val="2"/>
                <c:pt idx="0">
                  <c:v>27.136981967731732</c:v>
                </c:pt>
                <c:pt idx="1">
                  <c:v>27.861403010508379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General</c:formatCode>
                <c:ptCount val="2"/>
                <c:pt idx="0">
                  <c:v>18.867447010439733</c:v>
                </c:pt>
                <c:pt idx="1">
                  <c:v>19.994319795512638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General</c:formatCode>
                <c:ptCount val="2"/>
                <c:pt idx="0">
                  <c:v>17.658968680797216</c:v>
                </c:pt>
                <c:pt idx="1">
                  <c:v>16.642999147969327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General</c:formatCode>
                <c:ptCount val="2"/>
                <c:pt idx="0">
                  <c:v>7.7190762416956655</c:v>
                </c:pt>
                <c:pt idx="1">
                  <c:v>6.8446464072706616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General</c:formatCode>
                <c:ptCount val="2"/>
                <c:pt idx="0">
                  <c:v>5.0237266687757041</c:v>
                </c:pt>
                <c:pt idx="1">
                  <c:v>3.2661175802328883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13484928"/>
        <c:axId val="113486464"/>
      </c:barChart>
      <c:catAx>
        <c:axId val="1134849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3486464"/>
        <c:crosses val="autoZero"/>
        <c:auto val="1"/>
        <c:lblAlgn val="ctr"/>
        <c:lblOffset val="100"/>
        <c:noMultiLvlLbl val="0"/>
      </c:catAx>
      <c:valAx>
        <c:axId val="11348646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348492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49.59</c:v>
                </c:pt>
                <c:pt idx="1">
                  <c:v>42.16</c:v>
                </c:pt>
                <c:pt idx="2">
                  <c:v>7.11</c:v>
                </c:pt>
                <c:pt idx="3">
                  <c:v>0.84</c:v>
                </c:pt>
                <c:pt idx="4">
                  <c:v>0.28999999999999998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52.09</c:v>
                </c:pt>
                <c:pt idx="1">
                  <c:v>37.68</c:v>
                </c:pt>
                <c:pt idx="2">
                  <c:v>8.7799999999999994</c:v>
                </c:pt>
                <c:pt idx="3">
                  <c:v>1.1100000000000001</c:v>
                </c:pt>
                <c:pt idx="4">
                  <c:v>0.34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13581440"/>
        <c:axId val="113595520"/>
      </c:barChart>
      <c:catAx>
        <c:axId val="113581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3595520"/>
        <c:crosses val="autoZero"/>
        <c:auto val="1"/>
        <c:lblAlgn val="ctr"/>
        <c:lblOffset val="100"/>
        <c:noMultiLvlLbl val="0"/>
      </c:catAx>
      <c:valAx>
        <c:axId val="1135955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358144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59357</c:v>
                </c:pt>
                <c:pt idx="1">
                  <c:v>67547</c:v>
                </c:pt>
                <c:pt idx="2">
                  <c:v>78099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3629056"/>
        <c:axId val="113630592"/>
      </c:barChart>
      <c:catAx>
        <c:axId val="113629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3630592"/>
        <c:crosses val="autoZero"/>
        <c:auto val="1"/>
        <c:lblAlgn val="ctr"/>
        <c:lblOffset val="100"/>
        <c:noMultiLvlLbl val="0"/>
      </c:catAx>
      <c:valAx>
        <c:axId val="1136305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36290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10123</c:v>
                </c:pt>
                <c:pt idx="1">
                  <c:v>10542</c:v>
                </c:pt>
                <c:pt idx="2">
                  <c:v>10780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11698</c:v>
                </c:pt>
                <c:pt idx="1">
                  <c:v>12032</c:v>
                </c:pt>
                <c:pt idx="2">
                  <c:v>12143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3682304"/>
        <c:axId val="113683840"/>
      </c:barChart>
      <c:catAx>
        <c:axId val="113682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3683840"/>
        <c:crosses val="autoZero"/>
        <c:auto val="1"/>
        <c:lblAlgn val="ctr"/>
        <c:lblOffset val="100"/>
        <c:noMultiLvlLbl val="0"/>
      </c:catAx>
      <c:valAx>
        <c:axId val="113683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3682304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16.3</c:v>
                </c:pt>
                <c:pt idx="1">
                  <c:v>26</c:v>
                </c:pt>
                <c:pt idx="2">
                  <c:v>1.7</c:v>
                </c:pt>
                <c:pt idx="3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16.100000000000001</c:v>
                </c:pt>
                <c:pt idx="1">
                  <c:v>48.9</c:v>
                </c:pt>
                <c:pt idx="2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97.254901960784309</c:v>
                </c:pt>
                <c:pt idx="1">
                  <c:v>98.977585528902864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2.7450980392156863</c:v>
                </c:pt>
                <c:pt idx="1">
                  <c:v>1.0224144710971292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13796992"/>
        <c:axId val="113798528"/>
      </c:barChart>
      <c:catAx>
        <c:axId val="1137969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3798528"/>
        <c:crosses val="autoZero"/>
        <c:auto val="1"/>
        <c:lblAlgn val="ctr"/>
        <c:lblOffset val="100"/>
        <c:noMultiLvlLbl val="0"/>
      </c:catAx>
      <c:valAx>
        <c:axId val="113798528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3796992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3</c:v>
                </c:pt>
                <c:pt idx="1">
                  <c:v>4.2</c:v>
                </c:pt>
                <c:pt idx="2">
                  <c:v>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3824128"/>
        <c:axId val="113825664"/>
      </c:barChart>
      <c:catAx>
        <c:axId val="113824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825664"/>
        <c:crosses val="autoZero"/>
        <c:auto val="1"/>
        <c:lblAlgn val="ctr"/>
        <c:lblOffset val="100"/>
        <c:noMultiLvlLbl val="0"/>
      </c:catAx>
      <c:valAx>
        <c:axId val="11382566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82412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9.3000000000000007</c:v>
                </c:pt>
                <c:pt idx="1">
                  <c:v>10.9</c:v>
                </c:pt>
                <c:pt idx="2">
                  <c:v>14.5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4014464"/>
        <c:axId val="114016256"/>
      </c:barChart>
      <c:catAx>
        <c:axId val="114014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4016256"/>
        <c:crosses val="autoZero"/>
        <c:auto val="1"/>
        <c:lblAlgn val="ctr"/>
        <c:lblOffset val="100"/>
        <c:noMultiLvlLbl val="0"/>
      </c:catAx>
      <c:valAx>
        <c:axId val="114016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40144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6.97</c:v>
                </c:pt>
                <c:pt idx="1">
                  <c:v>3.4</c:v>
                </c:pt>
                <c:pt idx="2">
                  <c:v>10.14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4182400"/>
        <c:axId val="114196480"/>
      </c:barChart>
      <c:catAx>
        <c:axId val="114182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4196480"/>
        <c:crosses val="autoZero"/>
        <c:auto val="1"/>
        <c:lblAlgn val="ctr"/>
        <c:lblOffset val="100"/>
        <c:noMultiLvlLbl val="0"/>
      </c:catAx>
      <c:valAx>
        <c:axId val="1141964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4182400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6788</c:v>
                </c:pt>
                <c:pt idx="1">
                  <c:v>11948</c:v>
                </c:pt>
                <c:pt idx="2">
                  <c:v>9360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2230</c:v>
                </c:pt>
                <c:pt idx="1">
                  <c:v>5802</c:v>
                </c:pt>
                <c:pt idx="2">
                  <c:v>7558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4514560"/>
        <c:axId val="114532736"/>
      </c:barChart>
      <c:catAx>
        <c:axId val="1145145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532736"/>
        <c:crosses val="autoZero"/>
        <c:auto val="1"/>
        <c:lblAlgn val="ctr"/>
        <c:lblOffset val="100"/>
        <c:noMultiLvlLbl val="0"/>
      </c:catAx>
      <c:valAx>
        <c:axId val="11453273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45145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15695</c:v>
                </c:pt>
                <c:pt idx="1">
                  <c:v>30085</c:v>
                </c:pt>
                <c:pt idx="2">
                  <c:v>35455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7062</c:v>
                </c:pt>
                <c:pt idx="1">
                  <c:v>20392</c:v>
                </c:pt>
                <c:pt idx="2">
                  <c:v>30649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4576384"/>
        <c:axId val="114586368"/>
      </c:barChart>
      <c:catAx>
        <c:axId val="1145763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586368"/>
        <c:crosses val="autoZero"/>
        <c:auto val="1"/>
        <c:lblAlgn val="ctr"/>
        <c:lblOffset val="100"/>
        <c:noMultiLvlLbl val="0"/>
      </c:catAx>
      <c:valAx>
        <c:axId val="11458636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45763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2.2999999999999998</c:v>
                </c:pt>
                <c:pt idx="1">
                  <c:v>2.5</c:v>
                </c:pt>
                <c:pt idx="2">
                  <c:v>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3.2</c:v>
                </c:pt>
                <c:pt idx="1">
                  <c:v>3.5</c:v>
                </c:pt>
                <c:pt idx="2">
                  <c:v>4.0999999999999996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4621824"/>
        <c:axId val="114635904"/>
      </c:barChart>
      <c:catAx>
        <c:axId val="1146218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635904"/>
        <c:crosses val="autoZero"/>
        <c:auto val="1"/>
        <c:lblAlgn val="ctr"/>
        <c:lblOffset val="100"/>
        <c:noMultiLvlLbl val="0"/>
      </c:catAx>
      <c:valAx>
        <c:axId val="11463590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46218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31</c:v>
                </c:pt>
                <c:pt idx="1">
                  <c:v>32.299999999999997</c:v>
                </c:pt>
                <c:pt idx="2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36.6</c:v>
                </c:pt>
                <c:pt idx="1">
                  <c:v>37.799999999999997</c:v>
                </c:pt>
                <c:pt idx="2">
                  <c:v>39.799999999999997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4667520"/>
        <c:axId val="114669056"/>
      </c:barChart>
      <c:catAx>
        <c:axId val="114667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4669056"/>
        <c:crosses val="autoZero"/>
        <c:auto val="1"/>
        <c:lblAlgn val="ctr"/>
        <c:lblOffset val="100"/>
        <c:noMultiLvlLbl val="0"/>
      </c:catAx>
      <c:valAx>
        <c:axId val="11466905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466752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4954240"/>
        <c:axId val="114955776"/>
      </c:barChart>
      <c:catAx>
        <c:axId val="1149542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955776"/>
        <c:crosses val="autoZero"/>
        <c:auto val="1"/>
        <c:lblAlgn val="ctr"/>
        <c:lblOffset val="100"/>
        <c:noMultiLvlLbl val="0"/>
      </c:catAx>
      <c:valAx>
        <c:axId val="114955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9542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28</c:v>
                </c:pt>
                <c:pt idx="1">
                  <c:v>20</c:v>
                </c:pt>
                <c:pt idx="2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19</c:v>
                </c:pt>
                <c:pt idx="1">
                  <c:v>14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5016448"/>
        <c:axId val="115017984"/>
      </c:barChart>
      <c:catAx>
        <c:axId val="115016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5017984"/>
        <c:crosses val="autoZero"/>
        <c:auto val="1"/>
        <c:lblAlgn val="ctr"/>
        <c:lblOffset val="100"/>
        <c:noMultiLvlLbl val="0"/>
      </c:catAx>
      <c:valAx>
        <c:axId val="1150179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501644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16.899999999999999</c:v>
                </c:pt>
                <c:pt idx="1">
                  <c:v>15.1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53.4</c:v>
                </c:pt>
                <c:pt idx="1">
                  <c:v>43.4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29.7</c:v>
                </c:pt>
                <c:pt idx="1">
                  <c:v>41.4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11535232"/>
        <c:axId val="111536768"/>
      </c:barChart>
      <c:catAx>
        <c:axId val="1115352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1536768"/>
        <c:crosses val="autoZero"/>
        <c:auto val="1"/>
        <c:lblAlgn val="ctr"/>
        <c:lblOffset val="100"/>
        <c:noMultiLvlLbl val="0"/>
      </c:catAx>
      <c:valAx>
        <c:axId val="1115367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53523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1223</c:v>
                </c:pt>
                <c:pt idx="1">
                  <c:v>1361</c:v>
                </c:pt>
                <c:pt idx="2">
                  <c:v>1584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1012</c:v>
                </c:pt>
                <c:pt idx="1">
                  <c:v>1056</c:v>
                </c:pt>
                <c:pt idx="2">
                  <c:v>1075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6478336"/>
        <c:axId val="116479872"/>
      </c:barChart>
      <c:catAx>
        <c:axId val="116478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479872"/>
        <c:crosses val="autoZero"/>
        <c:auto val="1"/>
        <c:lblAlgn val="ctr"/>
        <c:lblOffset val="100"/>
        <c:noMultiLvlLbl val="0"/>
      </c:catAx>
      <c:valAx>
        <c:axId val="116479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4783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228</c:v>
                </c:pt>
                <c:pt idx="1">
                  <c:v>314</c:v>
                </c:pt>
                <c:pt idx="2">
                  <c:v>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72</c:v>
                </c:pt>
                <c:pt idx="1">
                  <c:v>95</c:v>
                </c:pt>
                <c:pt idx="2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6531968"/>
        <c:axId val="116533504"/>
      </c:barChart>
      <c:catAx>
        <c:axId val="116531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533504"/>
        <c:crosses val="autoZero"/>
        <c:auto val="1"/>
        <c:lblAlgn val="ctr"/>
        <c:lblOffset val="100"/>
        <c:noMultiLvlLbl val="0"/>
      </c:catAx>
      <c:valAx>
        <c:axId val="116533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5319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667</c:v>
                </c:pt>
                <c:pt idx="1">
                  <c:v>584</c:v>
                </c:pt>
                <c:pt idx="2">
                  <c:v>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454</c:v>
                </c:pt>
                <c:pt idx="1">
                  <c:v>401</c:v>
                </c:pt>
                <c:pt idx="2">
                  <c:v>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6569216"/>
        <c:axId val="116570752"/>
      </c:barChart>
      <c:catAx>
        <c:axId val="116569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6570752"/>
        <c:crosses val="autoZero"/>
        <c:auto val="1"/>
        <c:lblAlgn val="ctr"/>
        <c:lblOffset val="100"/>
        <c:noMultiLvlLbl val="0"/>
      </c:catAx>
      <c:valAx>
        <c:axId val="1165707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656921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16.100000000000001</c:v>
                </c:pt>
                <c:pt idx="1">
                  <c:v>48.9</c:v>
                </c:pt>
                <c:pt idx="2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16.899999999999999</c:v>
                </c:pt>
                <c:pt idx="1">
                  <c:v>15.1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53.4</c:v>
                </c:pt>
                <c:pt idx="1">
                  <c:v>43.4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29.7</c:v>
                </c:pt>
                <c:pt idx="1">
                  <c:v>41.4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16676096"/>
        <c:axId val="116677632"/>
      </c:barChart>
      <c:catAx>
        <c:axId val="1166760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6677632"/>
        <c:crosses val="autoZero"/>
        <c:auto val="1"/>
        <c:lblAlgn val="ctr"/>
        <c:lblOffset val="100"/>
        <c:noMultiLvlLbl val="0"/>
      </c:catAx>
      <c:valAx>
        <c:axId val="1166776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667609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3</c:v>
                </c:pt>
                <c:pt idx="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16926336"/>
        <c:axId val="116927872"/>
      </c:barChart>
      <c:catAx>
        <c:axId val="1169263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6927872"/>
        <c:crosses val="autoZero"/>
        <c:auto val="1"/>
        <c:lblAlgn val="ctr"/>
        <c:lblOffset val="100"/>
        <c:noMultiLvlLbl val="0"/>
      </c:catAx>
      <c:valAx>
        <c:axId val="116927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69263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309</c:v>
                </c:pt>
                <c:pt idx="1">
                  <c:v>473</c:v>
                </c:pt>
                <c:pt idx="2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132</c:v>
                </c:pt>
                <c:pt idx="1">
                  <c:v>441</c:v>
                </c:pt>
                <c:pt idx="2">
                  <c:v>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6960256"/>
        <c:axId val="117576448"/>
      </c:barChart>
      <c:catAx>
        <c:axId val="116960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7576448"/>
        <c:crosses val="autoZero"/>
        <c:auto val="1"/>
        <c:lblAlgn val="ctr"/>
        <c:lblOffset val="100"/>
        <c:noMultiLvlLbl val="0"/>
      </c:catAx>
      <c:valAx>
        <c:axId val="1175764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69602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70</c:v>
                </c:pt>
                <c:pt idx="1">
                  <c:v>102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39</c:v>
                </c:pt>
                <c:pt idx="1">
                  <c:v>110</c:v>
                </c:pt>
                <c:pt idx="2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603712"/>
        <c:axId val="117634176"/>
      </c:barChart>
      <c:catAx>
        <c:axId val="1176037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7634176"/>
        <c:crosses val="autoZero"/>
        <c:auto val="1"/>
        <c:lblAlgn val="ctr"/>
        <c:lblOffset val="100"/>
        <c:noMultiLvlLbl val="0"/>
      </c:catAx>
      <c:valAx>
        <c:axId val="117634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76037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2398</c:v>
                </c:pt>
                <c:pt idx="1">
                  <c:v>2123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8373760"/>
        <c:axId val="118391936"/>
      </c:barChart>
      <c:catAx>
        <c:axId val="1183737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8391936"/>
        <c:crosses val="autoZero"/>
        <c:auto val="1"/>
        <c:lblAlgn val="ctr"/>
        <c:lblOffset val="100"/>
        <c:noMultiLvlLbl val="0"/>
      </c:catAx>
      <c:valAx>
        <c:axId val="1183919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3737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932</c:v>
                </c:pt>
                <c:pt idx="1">
                  <c:v>808</c:v>
                </c:pt>
                <c:pt idx="2">
                  <c:v>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8892032"/>
        <c:axId val="118893568"/>
      </c:barChart>
      <c:catAx>
        <c:axId val="118892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893568"/>
        <c:crosses val="autoZero"/>
        <c:auto val="1"/>
        <c:lblAlgn val="ctr"/>
        <c:lblOffset val="100"/>
        <c:noMultiLvlLbl val="0"/>
      </c:catAx>
      <c:valAx>
        <c:axId val="1188935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8920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6.3</c:v>
                </c:pt>
                <c:pt idx="1">
                  <c:v>3.3</c:v>
                </c:pt>
                <c:pt idx="2">
                  <c:v>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0</c:v>
                </c:pt>
                <c:pt idx="1">
                  <c:v>4.0999999999999996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93.8</c:v>
                </c:pt>
                <c:pt idx="1">
                  <c:v>92.6</c:v>
                </c:pt>
                <c:pt idx="2">
                  <c:v>88.2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11569152"/>
        <c:axId val="111575040"/>
      </c:barChart>
      <c:catAx>
        <c:axId val="111569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1575040"/>
        <c:crosses val="autoZero"/>
        <c:auto val="1"/>
        <c:lblAlgn val="ctr"/>
        <c:lblOffset val="100"/>
        <c:noMultiLvlLbl val="0"/>
      </c:catAx>
      <c:valAx>
        <c:axId val="11157504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1156915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67</c:v>
                </c:pt>
                <c:pt idx="1">
                  <c:v>64</c:v>
                </c:pt>
                <c:pt idx="2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8941568"/>
        <c:axId val="118943104"/>
      </c:barChart>
      <c:catAx>
        <c:axId val="1189415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943104"/>
        <c:crosses val="autoZero"/>
        <c:auto val="1"/>
        <c:lblAlgn val="ctr"/>
        <c:lblOffset val="100"/>
        <c:noMultiLvlLbl val="0"/>
      </c:catAx>
      <c:valAx>
        <c:axId val="11894310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9415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138</c:v>
                </c:pt>
                <c:pt idx="1">
                  <c:v>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9195136"/>
        <c:axId val="119196672"/>
      </c:barChart>
      <c:catAx>
        <c:axId val="1191951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196672"/>
        <c:crosses val="autoZero"/>
        <c:auto val="1"/>
        <c:lblAlgn val="ctr"/>
        <c:lblOffset val="100"/>
        <c:noMultiLvlLbl val="0"/>
      </c:catAx>
      <c:valAx>
        <c:axId val="11919667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1951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19683</c:v>
                </c:pt>
                <c:pt idx="1">
                  <c:v>18736</c:v>
                </c:pt>
                <c:pt idx="2">
                  <c:v>18468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9209344"/>
        <c:axId val="119428224"/>
      </c:barChart>
      <c:catAx>
        <c:axId val="119209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428224"/>
        <c:crosses val="autoZero"/>
        <c:auto val="1"/>
        <c:lblAlgn val="ctr"/>
        <c:lblOffset val="100"/>
        <c:noMultiLvlLbl val="0"/>
      </c:catAx>
      <c:valAx>
        <c:axId val="1194282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2093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18.352487342280803</c:v>
                </c:pt>
                <c:pt idx="1">
                  <c:v>60.421120308607243</c:v>
                </c:pt>
                <c:pt idx="2">
                  <c:v>21.226392349111951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55</c:v>
                </c:pt>
                <c:pt idx="1">
                  <c:v>55</c:v>
                </c:pt>
                <c:pt idx="2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9</c:v>
                </c:pt>
                <c:pt idx="1">
                  <c:v>12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9657600"/>
        <c:axId val="119659136"/>
      </c:barChart>
      <c:catAx>
        <c:axId val="11965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659136"/>
        <c:crosses val="autoZero"/>
        <c:auto val="1"/>
        <c:lblAlgn val="ctr"/>
        <c:lblOffset val="100"/>
        <c:noMultiLvlLbl val="0"/>
      </c:catAx>
      <c:valAx>
        <c:axId val="119659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96576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1</c:v>
                </c:pt>
                <c:pt idx="1">
                  <c:v>4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4</c:v>
                </c:pt>
                <c:pt idx="1">
                  <c:v>4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9997952"/>
        <c:axId val="119999488"/>
      </c:barChart>
      <c:catAx>
        <c:axId val="119997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999488"/>
        <c:crosses val="autoZero"/>
        <c:auto val="1"/>
        <c:lblAlgn val="ctr"/>
        <c:lblOffset val="100"/>
        <c:noMultiLvlLbl val="0"/>
      </c:catAx>
      <c:valAx>
        <c:axId val="119999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99979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113.4</c:v>
                </c:pt>
                <c:pt idx="1">
                  <c:v>107.7</c:v>
                </c:pt>
                <c:pt idx="2">
                  <c:v>106.5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113.5</c:v>
                </c:pt>
                <c:pt idx="1">
                  <c:v>110</c:v>
                </c:pt>
                <c:pt idx="2">
                  <c:v>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0047488"/>
        <c:axId val="120049024"/>
      </c:barChart>
      <c:catAx>
        <c:axId val="120047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049024"/>
        <c:crosses val="autoZero"/>
        <c:auto val="1"/>
        <c:lblAlgn val="ctr"/>
        <c:lblOffset val="100"/>
        <c:noMultiLvlLbl val="0"/>
      </c:catAx>
      <c:valAx>
        <c:axId val="1200490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04748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976</c:v>
                </c:pt>
                <c:pt idx="1">
                  <c:v>771</c:v>
                </c:pt>
                <c:pt idx="2">
                  <c:v>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0197504"/>
        <c:axId val="120199040"/>
      </c:barChart>
      <c:catAx>
        <c:axId val="120197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199040"/>
        <c:crosses val="autoZero"/>
        <c:auto val="1"/>
        <c:lblAlgn val="ctr"/>
        <c:lblOffset val="100"/>
        <c:noMultiLvlLbl val="0"/>
      </c:catAx>
      <c:valAx>
        <c:axId val="120199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1975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41</c:v>
                </c:pt>
                <c:pt idx="1">
                  <c:v>68</c:v>
                </c:pt>
                <c:pt idx="2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76</c:v>
                </c:pt>
                <c:pt idx="1">
                  <c:v>92</c:v>
                </c:pt>
                <c:pt idx="2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0234368"/>
        <c:axId val="120235904"/>
      </c:barChart>
      <c:catAx>
        <c:axId val="12023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235904"/>
        <c:crosses val="autoZero"/>
        <c:auto val="1"/>
        <c:lblAlgn val="ctr"/>
        <c:lblOffset val="100"/>
        <c:noMultiLvlLbl val="0"/>
      </c:catAx>
      <c:valAx>
        <c:axId val="1202359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2343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239</c:v>
                </c:pt>
                <c:pt idx="1">
                  <c:v>294</c:v>
                </c:pt>
                <c:pt idx="2">
                  <c:v>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379</c:v>
                </c:pt>
                <c:pt idx="1">
                  <c:v>464</c:v>
                </c:pt>
                <c:pt idx="2">
                  <c:v>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0288000"/>
        <c:axId val="120289536"/>
      </c:barChart>
      <c:catAx>
        <c:axId val="120288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289536"/>
        <c:crosses val="autoZero"/>
        <c:auto val="1"/>
        <c:lblAlgn val="ctr"/>
        <c:lblOffset val="100"/>
        <c:noMultiLvlLbl val="0"/>
      </c:catAx>
      <c:valAx>
        <c:axId val="120289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28800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3</c:v>
                </c:pt>
                <c:pt idx="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11594112"/>
        <c:axId val="111600000"/>
      </c:barChart>
      <c:catAx>
        <c:axId val="1115941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1600000"/>
        <c:crosses val="autoZero"/>
        <c:auto val="1"/>
        <c:lblAlgn val="ctr"/>
        <c:lblOffset val="100"/>
        <c:noMultiLvlLbl val="0"/>
      </c:catAx>
      <c:valAx>
        <c:axId val="1116000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1594112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2.3659889094269868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2.4029574861367835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2.4431407216909102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2.5331511693321547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2.4302820863135901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2.6504862171502048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2.9848107369605401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3.4654022341878967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3.6550671060033757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3.4445069516997511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3.2580567387286026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3.4605802459214017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3.8238366953307081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4.2063810978059957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3.4879048460982083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1.9191513300650969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1.4514184682150606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0.94350237081089772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0474240"/>
        <c:axId val="120492416"/>
      </c:barChart>
      <c:catAx>
        <c:axId val="120474240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20492416"/>
        <c:crosses val="autoZero"/>
        <c:auto val="1"/>
        <c:lblAlgn val="ctr"/>
        <c:lblOffset val="100"/>
        <c:noMultiLvlLbl val="0"/>
      </c:catAx>
      <c:valAx>
        <c:axId val="120492416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2047424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2.589407699107932</c:v>
                </c:pt>
                <c:pt idx="1">
                  <c:v>2.7228160411476332</c:v>
                </c:pt>
                <c:pt idx="2">
                  <c:v>2.7196013823033032</c:v>
                </c:pt>
                <c:pt idx="3">
                  <c:v>2.6263762758177287</c:v>
                </c:pt>
                <c:pt idx="4">
                  <c:v>2.4913606043558625</c:v>
                </c:pt>
                <c:pt idx="5">
                  <c:v>2.8369364301213533</c:v>
                </c:pt>
                <c:pt idx="6">
                  <c:v>3.1760829381981841</c:v>
                </c:pt>
                <c:pt idx="7">
                  <c:v>3.4846901872538778</c:v>
                </c:pt>
                <c:pt idx="8">
                  <c:v>3.9717110021698949</c:v>
                </c:pt>
                <c:pt idx="9">
                  <c:v>3.6422084706260551</c:v>
                </c:pt>
                <c:pt idx="10">
                  <c:v>3.2789520212167482</c:v>
                </c:pt>
                <c:pt idx="11">
                  <c:v>2.9944547134935307</c:v>
                </c:pt>
                <c:pt idx="12">
                  <c:v>3.32074258619304</c:v>
                </c:pt>
                <c:pt idx="13">
                  <c:v>3.5843446114281119</c:v>
                </c:pt>
                <c:pt idx="14">
                  <c:v>2.8851563127863056</c:v>
                </c:pt>
                <c:pt idx="15">
                  <c:v>1.4144498915052639</c:v>
                </c:pt>
                <c:pt idx="16">
                  <c:v>0.84224061721449806</c:v>
                </c:pt>
                <c:pt idx="17">
                  <c:v>0.49184280318251222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0503680"/>
        <c:axId val="120587392"/>
      </c:barChart>
      <c:catAx>
        <c:axId val="12050368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20587392"/>
        <c:crosses val="autoZero"/>
        <c:auto val="1"/>
        <c:lblAlgn val="ctr"/>
        <c:lblOffset val="100"/>
        <c:noMultiLvlLbl val="0"/>
      </c:catAx>
      <c:valAx>
        <c:axId val="120587392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50368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General</c:formatCode>
                <c:ptCount val="2"/>
                <c:pt idx="0">
                  <c:v>0.25710717696319696</c:v>
                </c:pt>
                <c:pt idx="1">
                  <c:v>0.19577133907595928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General</c:formatCode>
                <c:ptCount val="2"/>
                <c:pt idx="0">
                  <c:v>1.3553221185631383</c:v>
                </c:pt>
                <c:pt idx="1">
                  <c:v>0.33672670321064996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General</c:formatCode>
                <c:ptCount val="2"/>
                <c:pt idx="0">
                  <c:v>5.0209358701241467</c:v>
                </c:pt>
                <c:pt idx="1">
                  <c:v>1.8676585747846517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General</c:formatCode>
                <c:ptCount val="2"/>
                <c:pt idx="0">
                  <c:v>18.948798942187615</c:v>
                </c:pt>
                <c:pt idx="1">
                  <c:v>13.974158183241972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General</c:formatCode>
                <c:ptCount val="2"/>
                <c:pt idx="0">
                  <c:v>54.965841475060607</c:v>
                </c:pt>
                <c:pt idx="1">
                  <c:v>68.758809710258419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General</c:formatCode>
                <c:ptCount val="2"/>
                <c:pt idx="0">
                  <c:v>6.714170278410343</c:v>
                </c:pt>
                <c:pt idx="1">
                  <c:v>5.113547376664056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General</c:formatCode>
                <c:ptCount val="2"/>
                <c:pt idx="0">
                  <c:v>12.737824138690957</c:v>
                </c:pt>
                <c:pt idx="1">
                  <c:v>9.7533281127642901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0821248"/>
        <c:axId val="120822784"/>
      </c:barChart>
      <c:catAx>
        <c:axId val="1208212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0822784"/>
        <c:crosses val="autoZero"/>
        <c:auto val="1"/>
        <c:lblAlgn val="ctr"/>
        <c:lblOffset val="100"/>
        <c:noMultiLvlLbl val="0"/>
      </c:catAx>
      <c:valAx>
        <c:axId val="12082278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082124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General</c:formatCode>
                <c:ptCount val="2"/>
                <c:pt idx="0">
                  <c:v>23.003746418864321</c:v>
                </c:pt>
                <c:pt idx="1">
                  <c:v>19.220830070477682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General</c:formatCode>
                <c:ptCount val="2"/>
                <c:pt idx="0">
                  <c:v>31.675604201865866</c:v>
                </c:pt>
                <c:pt idx="1">
                  <c:v>38.308535630383709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General</c:formatCode>
                <c:ptCount val="2"/>
                <c:pt idx="0">
                  <c:v>45.041504444281202</c:v>
                </c:pt>
                <c:pt idx="1">
                  <c:v>42.165231010180108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General</c:formatCode>
                <c:ptCount val="2"/>
                <c:pt idx="0">
                  <c:v>0.27914493498861381</c:v>
                </c:pt>
                <c:pt idx="1">
                  <c:v>0.30540328895849644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1137024"/>
        <c:axId val="121138560"/>
      </c:barChart>
      <c:catAx>
        <c:axId val="1211370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1138560"/>
        <c:crosses val="autoZero"/>
        <c:auto val="1"/>
        <c:lblAlgn val="ctr"/>
        <c:lblOffset val="100"/>
        <c:noMultiLvlLbl val="0"/>
      </c:catAx>
      <c:valAx>
        <c:axId val="1211385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113702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1</c:v>
                </c:pt>
                <c:pt idx="1">
                  <c:v>0</c:v>
                </c:pt>
                <c:pt idx="2">
                  <c:v>16</c:v>
                </c:pt>
                <c:pt idx="3">
                  <c:v>16</c:v>
                </c:pt>
                <c:pt idx="4">
                  <c:v>28</c:v>
                </c:pt>
                <c:pt idx="5">
                  <c:v>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13</c:v>
                </c:pt>
                <c:pt idx="3">
                  <c:v>10</c:v>
                </c:pt>
                <c:pt idx="4">
                  <c:v>17</c:v>
                </c:pt>
                <c:pt idx="5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21174272"/>
        <c:axId val="121180160"/>
      </c:barChart>
      <c:catAx>
        <c:axId val="1211742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180160"/>
        <c:crosses val="autoZero"/>
        <c:auto val="1"/>
        <c:lblAlgn val="ctr"/>
        <c:lblOffset val="100"/>
        <c:noMultiLvlLbl val="0"/>
      </c:catAx>
      <c:valAx>
        <c:axId val="1211801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1742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0.65</c:v>
                </c:pt>
                <c:pt idx="1">
                  <c:v>0.21</c:v>
                </c:pt>
                <c:pt idx="3">
                  <c:v>0.4</c:v>
                </c:pt>
                <c:pt idx="4">
                  <c:v>0.45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21212928"/>
        <c:axId val="121214464"/>
      </c:barChart>
      <c:catAx>
        <c:axId val="1212129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1214464"/>
        <c:crosses val="autoZero"/>
        <c:auto val="1"/>
        <c:lblAlgn val="ctr"/>
        <c:lblOffset val="100"/>
        <c:noMultiLvlLbl val="0"/>
      </c:catAx>
      <c:valAx>
        <c:axId val="1212144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12129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General</c:formatCode>
                <c:ptCount val="3"/>
                <c:pt idx="0">
                  <c:v>25</c:v>
                </c:pt>
                <c:pt idx="1">
                  <c:v>65.557350565428109</c:v>
                </c:pt>
                <c:pt idx="2">
                  <c:v>15.127919911012237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General</c:formatCode>
                <c:ptCount val="3"/>
                <c:pt idx="0">
                  <c:v>75</c:v>
                </c:pt>
                <c:pt idx="1">
                  <c:v>34.442649434571891</c:v>
                </c:pt>
                <c:pt idx="2">
                  <c:v>84.872080088987772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1278464"/>
        <c:axId val="121280000"/>
      </c:barChart>
      <c:catAx>
        <c:axId val="1212784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1280000"/>
        <c:crosses val="autoZero"/>
        <c:auto val="1"/>
        <c:lblAlgn val="ctr"/>
        <c:lblOffset val="100"/>
        <c:noMultiLvlLbl val="0"/>
      </c:catAx>
      <c:valAx>
        <c:axId val="12128000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127846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1.9</c:v>
                </c:pt>
                <c:pt idx="1">
                  <c:v>5.4</c:v>
                </c:pt>
                <c:pt idx="2">
                  <c:v>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1407744"/>
        <c:axId val="121430016"/>
      </c:barChart>
      <c:catAx>
        <c:axId val="121407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430016"/>
        <c:crosses val="autoZero"/>
        <c:auto val="1"/>
        <c:lblAlgn val="ctr"/>
        <c:lblOffset val="100"/>
        <c:noMultiLvlLbl val="0"/>
      </c:catAx>
      <c:valAx>
        <c:axId val="1214300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14077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271</c:v>
                </c:pt>
                <c:pt idx="1">
                  <c:v>293</c:v>
                </c:pt>
                <c:pt idx="2">
                  <c:v>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287</c:v>
                </c:pt>
                <c:pt idx="1">
                  <c:v>294</c:v>
                </c:pt>
                <c:pt idx="2">
                  <c:v>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1481472"/>
        <c:axId val="121491456"/>
      </c:barChart>
      <c:catAx>
        <c:axId val="121481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1491456"/>
        <c:crosses val="autoZero"/>
        <c:auto val="1"/>
        <c:lblAlgn val="ctr"/>
        <c:lblOffset val="100"/>
        <c:noMultiLvlLbl val="0"/>
      </c:catAx>
      <c:valAx>
        <c:axId val="1214914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14814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401</c:v>
                </c:pt>
                <c:pt idx="1">
                  <c:v>513</c:v>
                </c:pt>
                <c:pt idx="2">
                  <c:v>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509</c:v>
                </c:pt>
                <c:pt idx="1">
                  <c:v>582</c:v>
                </c:pt>
                <c:pt idx="2">
                  <c:v>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1600640"/>
        <c:axId val="121692544"/>
      </c:barChart>
      <c:catAx>
        <c:axId val="121600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1692544"/>
        <c:crosses val="autoZero"/>
        <c:auto val="1"/>
        <c:lblAlgn val="ctr"/>
        <c:lblOffset val="100"/>
        <c:noMultiLvlLbl val="0"/>
      </c:catAx>
      <c:valAx>
        <c:axId val="1216925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16006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309</c:v>
                </c:pt>
                <c:pt idx="1">
                  <c:v>473</c:v>
                </c:pt>
                <c:pt idx="2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132</c:v>
                </c:pt>
                <c:pt idx="1">
                  <c:v>441</c:v>
                </c:pt>
                <c:pt idx="2">
                  <c:v>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1689088"/>
        <c:axId val="111699072"/>
      </c:barChart>
      <c:catAx>
        <c:axId val="1116890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1699072"/>
        <c:crosses val="autoZero"/>
        <c:auto val="1"/>
        <c:lblAlgn val="ctr"/>
        <c:lblOffset val="100"/>
        <c:noMultiLvlLbl val="0"/>
      </c:catAx>
      <c:valAx>
        <c:axId val="1116990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1689088"/>
        <c:crosses val="autoZero"/>
        <c:crossBetween val="between"/>
        <c:majorUnit val="10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General</c:formatCode>
                <c:ptCount val="2"/>
                <c:pt idx="0">
                  <c:v>23.593799430559951</c:v>
                </c:pt>
                <c:pt idx="1">
                  <c:v>25.39051405850611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General</c:formatCode>
                <c:ptCount val="2"/>
                <c:pt idx="0">
                  <c:v>27.136981967731732</c:v>
                </c:pt>
                <c:pt idx="1">
                  <c:v>27.861403010508379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General</c:formatCode>
                <c:ptCount val="2"/>
                <c:pt idx="0">
                  <c:v>18.867447010439733</c:v>
                </c:pt>
                <c:pt idx="1">
                  <c:v>19.994319795512638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General</c:formatCode>
                <c:ptCount val="2"/>
                <c:pt idx="0">
                  <c:v>17.658968680797216</c:v>
                </c:pt>
                <c:pt idx="1">
                  <c:v>16.642999147969327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General</c:formatCode>
                <c:ptCount val="2"/>
                <c:pt idx="0">
                  <c:v>7.7190762416956655</c:v>
                </c:pt>
                <c:pt idx="1">
                  <c:v>6.8446464072706616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General</c:formatCode>
                <c:ptCount val="2"/>
                <c:pt idx="0">
                  <c:v>5.0237266687757041</c:v>
                </c:pt>
                <c:pt idx="1">
                  <c:v>3.2661175802328883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22338304"/>
        <c:axId val="124998400"/>
      </c:barChart>
      <c:catAx>
        <c:axId val="1223383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4998400"/>
        <c:crosses val="autoZero"/>
        <c:auto val="1"/>
        <c:lblAlgn val="ctr"/>
        <c:lblOffset val="100"/>
        <c:noMultiLvlLbl val="0"/>
      </c:catAx>
      <c:valAx>
        <c:axId val="12499840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233830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49.59</c:v>
                </c:pt>
                <c:pt idx="1">
                  <c:v>42.16</c:v>
                </c:pt>
                <c:pt idx="2">
                  <c:v>7.11</c:v>
                </c:pt>
                <c:pt idx="3">
                  <c:v>0.84</c:v>
                </c:pt>
                <c:pt idx="4">
                  <c:v>0.28999999999999998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52.09</c:v>
                </c:pt>
                <c:pt idx="1">
                  <c:v>37.68</c:v>
                </c:pt>
                <c:pt idx="2">
                  <c:v>8.7799999999999994</c:v>
                </c:pt>
                <c:pt idx="3">
                  <c:v>1.1100000000000001</c:v>
                </c:pt>
                <c:pt idx="4">
                  <c:v>0.34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25040128"/>
        <c:axId val="125041664"/>
      </c:barChart>
      <c:catAx>
        <c:axId val="1250401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041664"/>
        <c:crosses val="autoZero"/>
        <c:auto val="1"/>
        <c:lblAlgn val="ctr"/>
        <c:lblOffset val="100"/>
        <c:noMultiLvlLbl val="0"/>
      </c:catAx>
      <c:valAx>
        <c:axId val="12504166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04012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59357</c:v>
                </c:pt>
                <c:pt idx="1">
                  <c:v>67547</c:v>
                </c:pt>
                <c:pt idx="2">
                  <c:v>78099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5161472"/>
        <c:axId val="125163008"/>
      </c:barChart>
      <c:catAx>
        <c:axId val="125161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163008"/>
        <c:crosses val="autoZero"/>
        <c:auto val="1"/>
        <c:lblAlgn val="ctr"/>
        <c:lblOffset val="100"/>
        <c:noMultiLvlLbl val="0"/>
      </c:catAx>
      <c:valAx>
        <c:axId val="1251630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1614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10123</c:v>
                </c:pt>
                <c:pt idx="1">
                  <c:v>10542</c:v>
                </c:pt>
                <c:pt idx="2">
                  <c:v>10780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11698</c:v>
                </c:pt>
                <c:pt idx="1">
                  <c:v>12032</c:v>
                </c:pt>
                <c:pt idx="2">
                  <c:v>12143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5218816"/>
        <c:axId val="125220352"/>
      </c:barChart>
      <c:catAx>
        <c:axId val="125218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220352"/>
        <c:crosses val="autoZero"/>
        <c:auto val="1"/>
        <c:lblAlgn val="ctr"/>
        <c:lblOffset val="100"/>
        <c:noMultiLvlLbl val="0"/>
      </c:catAx>
      <c:valAx>
        <c:axId val="1252203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21881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16.3</c:v>
                </c:pt>
                <c:pt idx="1">
                  <c:v>26</c:v>
                </c:pt>
                <c:pt idx="2">
                  <c:v>1.7</c:v>
                </c:pt>
                <c:pt idx="3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97.254901960784309</c:v>
                </c:pt>
                <c:pt idx="1">
                  <c:v>98.977585528902864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2.7450980392156863</c:v>
                </c:pt>
                <c:pt idx="1">
                  <c:v>1.0224144710971292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25418112"/>
        <c:axId val="125424000"/>
      </c:barChart>
      <c:catAx>
        <c:axId val="12541811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5424000"/>
        <c:crosses val="autoZero"/>
        <c:auto val="1"/>
        <c:lblAlgn val="ctr"/>
        <c:lblOffset val="100"/>
        <c:noMultiLvlLbl val="0"/>
      </c:catAx>
      <c:valAx>
        <c:axId val="125424000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5418112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24</c:v>
                </c:pt>
                <c:pt idx="1">
                  <c:v>33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5461632"/>
        <c:axId val="125463168"/>
      </c:barChart>
      <c:catAx>
        <c:axId val="125461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463168"/>
        <c:crosses val="autoZero"/>
        <c:auto val="1"/>
        <c:lblAlgn val="ctr"/>
        <c:lblOffset val="100"/>
        <c:noMultiLvlLbl val="0"/>
      </c:catAx>
      <c:valAx>
        <c:axId val="125463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4616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3</c:v>
                </c:pt>
                <c:pt idx="1">
                  <c:v>4.2</c:v>
                </c:pt>
                <c:pt idx="2">
                  <c:v>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5479936"/>
        <c:axId val="127800064"/>
      </c:barChart>
      <c:catAx>
        <c:axId val="125479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800064"/>
        <c:crosses val="autoZero"/>
        <c:auto val="1"/>
        <c:lblAlgn val="ctr"/>
        <c:lblOffset val="100"/>
        <c:noMultiLvlLbl val="0"/>
      </c:catAx>
      <c:valAx>
        <c:axId val="127800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4799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9.3000000000000007</c:v>
                </c:pt>
                <c:pt idx="1">
                  <c:v>10.9</c:v>
                </c:pt>
                <c:pt idx="2">
                  <c:v>14.5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7837312"/>
        <c:axId val="127838848"/>
      </c:barChart>
      <c:catAx>
        <c:axId val="127837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7838848"/>
        <c:crosses val="autoZero"/>
        <c:auto val="1"/>
        <c:lblAlgn val="ctr"/>
        <c:lblOffset val="100"/>
        <c:noMultiLvlLbl val="0"/>
      </c:catAx>
      <c:valAx>
        <c:axId val="1278388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78373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6.97</c:v>
                </c:pt>
                <c:pt idx="1">
                  <c:v>3.4</c:v>
                </c:pt>
                <c:pt idx="2">
                  <c:v>10.14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27886464"/>
        <c:axId val="127888000"/>
      </c:barChart>
      <c:catAx>
        <c:axId val="127886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7888000"/>
        <c:crosses val="autoZero"/>
        <c:auto val="1"/>
        <c:lblAlgn val="ctr"/>
        <c:lblOffset val="100"/>
        <c:noMultiLvlLbl val="0"/>
      </c:catAx>
      <c:valAx>
        <c:axId val="1278880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78864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70</c:v>
                </c:pt>
                <c:pt idx="1">
                  <c:v>102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39</c:v>
                </c:pt>
                <c:pt idx="1">
                  <c:v>110</c:v>
                </c:pt>
                <c:pt idx="2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1734784"/>
        <c:axId val="111736320"/>
      </c:barChart>
      <c:catAx>
        <c:axId val="1117347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1736320"/>
        <c:crosses val="autoZero"/>
        <c:auto val="1"/>
        <c:lblAlgn val="ctr"/>
        <c:lblOffset val="100"/>
        <c:noMultiLvlLbl val="0"/>
      </c:catAx>
      <c:valAx>
        <c:axId val="111736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17347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6.2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7925632"/>
        <c:axId val="127968384"/>
      </c:barChart>
      <c:catAx>
        <c:axId val="127925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968384"/>
        <c:crosses val="autoZero"/>
        <c:auto val="1"/>
        <c:lblAlgn val="ctr"/>
        <c:lblOffset val="100"/>
        <c:noMultiLvlLbl val="0"/>
      </c:catAx>
      <c:valAx>
        <c:axId val="1279683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9256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6.3</c:v>
                </c:pt>
                <c:pt idx="1">
                  <c:v>3.3</c:v>
                </c:pt>
                <c:pt idx="2">
                  <c:v>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0</c:v>
                </c:pt>
                <c:pt idx="1">
                  <c:v>4.0999999999999996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93.8</c:v>
                </c:pt>
                <c:pt idx="1">
                  <c:v>92.6</c:v>
                </c:pt>
                <c:pt idx="2">
                  <c:v>88.2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28086400"/>
        <c:axId val="128087936"/>
      </c:barChart>
      <c:catAx>
        <c:axId val="12808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8087936"/>
        <c:crosses val="autoZero"/>
        <c:auto val="1"/>
        <c:lblAlgn val="ctr"/>
        <c:lblOffset val="100"/>
        <c:noMultiLvlLbl val="0"/>
      </c:catAx>
      <c:valAx>
        <c:axId val="12808793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2808640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6788</c:v>
                </c:pt>
                <c:pt idx="1">
                  <c:v>11948</c:v>
                </c:pt>
                <c:pt idx="2">
                  <c:v>9360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2230</c:v>
                </c:pt>
                <c:pt idx="1">
                  <c:v>5802</c:v>
                </c:pt>
                <c:pt idx="2">
                  <c:v>7558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8119552"/>
        <c:axId val="128121088"/>
      </c:barChart>
      <c:catAx>
        <c:axId val="1281195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121088"/>
        <c:crosses val="autoZero"/>
        <c:auto val="1"/>
        <c:lblAlgn val="ctr"/>
        <c:lblOffset val="100"/>
        <c:noMultiLvlLbl val="0"/>
      </c:catAx>
      <c:valAx>
        <c:axId val="12812108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81195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15695</c:v>
                </c:pt>
                <c:pt idx="1">
                  <c:v>30085</c:v>
                </c:pt>
                <c:pt idx="2">
                  <c:v>35455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7062</c:v>
                </c:pt>
                <c:pt idx="1">
                  <c:v>20392</c:v>
                </c:pt>
                <c:pt idx="2">
                  <c:v>30649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8181376"/>
        <c:axId val="128182912"/>
      </c:barChart>
      <c:catAx>
        <c:axId val="1281813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182912"/>
        <c:crosses val="autoZero"/>
        <c:auto val="1"/>
        <c:lblAlgn val="ctr"/>
        <c:lblOffset val="100"/>
        <c:noMultiLvlLbl val="0"/>
      </c:catAx>
      <c:valAx>
        <c:axId val="12818291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81813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2.2999999999999998</c:v>
                </c:pt>
                <c:pt idx="1">
                  <c:v>2.5</c:v>
                </c:pt>
                <c:pt idx="2">
                  <c:v>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3.2</c:v>
                </c:pt>
                <c:pt idx="1">
                  <c:v>3.5</c:v>
                </c:pt>
                <c:pt idx="2">
                  <c:v>4.0999999999999996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8239104"/>
        <c:axId val="128240640"/>
      </c:barChart>
      <c:catAx>
        <c:axId val="1282391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240640"/>
        <c:crosses val="autoZero"/>
        <c:auto val="1"/>
        <c:lblAlgn val="ctr"/>
        <c:lblOffset val="100"/>
        <c:noMultiLvlLbl val="0"/>
      </c:catAx>
      <c:valAx>
        <c:axId val="12824064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82391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31</c:v>
                </c:pt>
                <c:pt idx="1">
                  <c:v>32.299999999999997</c:v>
                </c:pt>
                <c:pt idx="2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36.6</c:v>
                </c:pt>
                <c:pt idx="1">
                  <c:v>37.799999999999997</c:v>
                </c:pt>
                <c:pt idx="2">
                  <c:v>39.799999999999997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8284544"/>
        <c:axId val="128286080"/>
      </c:barChart>
      <c:catAx>
        <c:axId val="128284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8286080"/>
        <c:crosses val="autoZero"/>
        <c:auto val="1"/>
        <c:lblAlgn val="ctr"/>
        <c:lblOffset val="100"/>
        <c:noMultiLvlLbl val="0"/>
      </c:catAx>
      <c:valAx>
        <c:axId val="1282860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828454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General</c:formatCode>
                <c:ptCount val="2"/>
                <c:pt idx="0">
                  <c:v>302.29000000000002</c:v>
                </c:pt>
                <c:pt idx="1">
                  <c:v>302.88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8423808"/>
        <c:axId val="128425344"/>
      </c:barChart>
      <c:catAx>
        <c:axId val="1284238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425344"/>
        <c:crosses val="autoZero"/>
        <c:auto val="1"/>
        <c:lblAlgn val="ctr"/>
        <c:lblOffset val="100"/>
        <c:noMultiLvlLbl val="0"/>
      </c:catAx>
      <c:valAx>
        <c:axId val="12842534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4238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8464384"/>
        <c:axId val="128465920"/>
      </c:barChart>
      <c:catAx>
        <c:axId val="1284643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465920"/>
        <c:crosses val="autoZero"/>
        <c:auto val="1"/>
        <c:lblAlgn val="ctr"/>
        <c:lblOffset val="100"/>
        <c:noMultiLvlLbl val="0"/>
      </c:catAx>
      <c:valAx>
        <c:axId val="1284659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4643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28</c:v>
                </c:pt>
                <c:pt idx="1">
                  <c:v>20</c:v>
                </c:pt>
                <c:pt idx="2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19</c:v>
                </c:pt>
                <c:pt idx="1">
                  <c:v>14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8607744"/>
        <c:axId val="128609280"/>
      </c:barChart>
      <c:catAx>
        <c:axId val="128607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609280"/>
        <c:crosses val="autoZero"/>
        <c:auto val="1"/>
        <c:lblAlgn val="ctr"/>
        <c:lblOffset val="100"/>
        <c:noMultiLvlLbl val="0"/>
      </c:catAx>
      <c:valAx>
        <c:axId val="1286092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60774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</a:p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31684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</a:p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30531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57216</v>
      </c>
      <c r="C4" s="35">
        <v>28199</v>
      </c>
      <c r="D4" s="63">
        <v>29017</v>
      </c>
      <c r="E4" s="211"/>
    </row>
    <row r="5" spans="1:5" ht="30" x14ac:dyDescent="0.25">
      <c r="A5" s="201" t="s">
        <v>716</v>
      </c>
      <c r="B5" s="72">
        <v>58825</v>
      </c>
      <c r="C5" s="61">
        <v>28842</v>
      </c>
      <c r="D5" s="111">
        <v>29983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8933</v>
      </c>
      <c r="C4" s="71">
        <v>12433</v>
      </c>
    </row>
    <row r="5" spans="1:6" x14ac:dyDescent="0.25">
      <c r="A5" s="286" t="s">
        <v>719</v>
      </c>
      <c r="B5" s="214">
        <v>2607</v>
      </c>
      <c r="C5" s="214">
        <v>3349</v>
      </c>
    </row>
    <row r="6" spans="1:6" x14ac:dyDescent="0.25">
      <c r="A6" s="286" t="s">
        <v>720</v>
      </c>
      <c r="B6" s="214">
        <v>4718</v>
      </c>
      <c r="C6" s="214">
        <v>4965</v>
      </c>
    </row>
    <row r="7" spans="1:6" x14ac:dyDescent="0.25">
      <c r="A7" s="286" t="s">
        <v>721</v>
      </c>
      <c r="B7" s="214">
        <v>7209</v>
      </c>
      <c r="C7" s="214">
        <v>5833</v>
      </c>
    </row>
    <row r="8" spans="1:6" x14ac:dyDescent="0.25">
      <c r="A8" s="286" t="s">
        <v>722</v>
      </c>
      <c r="B8" s="214">
        <v>54</v>
      </c>
      <c r="C8" s="214">
        <v>146</v>
      </c>
    </row>
    <row r="9" spans="1:6" x14ac:dyDescent="0.25">
      <c r="A9" s="286" t="s">
        <v>723</v>
      </c>
      <c r="B9" s="214">
        <v>2653</v>
      </c>
      <c r="C9" s="214">
        <v>2294</v>
      </c>
    </row>
    <row r="10" spans="1:6" ht="30" x14ac:dyDescent="0.25">
      <c r="A10" s="293" t="s">
        <v>724</v>
      </c>
      <c r="B10" s="214">
        <v>5843</v>
      </c>
      <c r="C10" s="214">
        <v>912</v>
      </c>
    </row>
    <row r="11" spans="1:6" x14ac:dyDescent="0.25">
      <c r="A11" s="286" t="s">
        <v>887</v>
      </c>
      <c r="B11" s="214">
        <v>1443</v>
      </c>
      <c r="C11" s="214">
        <v>2400</v>
      </c>
    </row>
    <row r="12" spans="1:6" x14ac:dyDescent="0.25">
      <c r="A12" s="294" t="s">
        <v>16</v>
      </c>
      <c r="B12" s="1">
        <f>SUM(B4:B11)</f>
        <v>33460</v>
      </c>
      <c r="C12" s="1">
        <f>SUM(C4:C11)</f>
        <v>32332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11712</v>
      </c>
      <c r="C19" s="71">
        <v>13565</v>
      </c>
    </row>
    <row r="20" spans="1:3" x14ac:dyDescent="0.25">
      <c r="A20" s="286" t="s">
        <v>719</v>
      </c>
      <c r="B20" s="214">
        <v>1085</v>
      </c>
      <c r="C20" s="214">
        <v>1446</v>
      </c>
    </row>
    <row r="21" spans="1:3" x14ac:dyDescent="0.25">
      <c r="A21" s="286" t="s">
        <v>720</v>
      </c>
      <c r="B21" s="214">
        <v>4528</v>
      </c>
      <c r="C21" s="214">
        <v>5024</v>
      </c>
    </row>
    <row r="22" spans="1:3" x14ac:dyDescent="0.25">
      <c r="A22" s="286" t="s">
        <v>721</v>
      </c>
      <c r="B22" s="214">
        <v>7934</v>
      </c>
      <c r="C22" s="214">
        <v>6306</v>
      </c>
    </row>
    <row r="23" spans="1:3" x14ac:dyDescent="0.25">
      <c r="A23" s="286" t="s">
        <v>722</v>
      </c>
      <c r="B23" s="214">
        <v>52</v>
      </c>
      <c r="C23" s="214">
        <v>86</v>
      </c>
    </row>
    <row r="24" spans="1:3" x14ac:dyDescent="0.25">
      <c r="A24" s="286" t="s">
        <v>723</v>
      </c>
      <c r="B24" s="214">
        <v>2048</v>
      </c>
      <c r="C24" s="214">
        <v>1669</v>
      </c>
    </row>
    <row r="25" spans="1:3" ht="30" x14ac:dyDescent="0.25">
      <c r="A25" s="293" t="s">
        <v>724</v>
      </c>
      <c r="B25" s="214">
        <v>3477</v>
      </c>
      <c r="C25" s="214">
        <v>529</v>
      </c>
    </row>
    <row r="26" spans="1:3" x14ac:dyDescent="0.25">
      <c r="A26" s="286" t="s">
        <v>887</v>
      </c>
      <c r="B26" s="214">
        <v>918</v>
      </c>
      <c r="C26" s="214">
        <v>1939</v>
      </c>
    </row>
    <row r="27" spans="1:3" x14ac:dyDescent="0.25">
      <c r="A27" s="294" t="s">
        <v>16</v>
      </c>
      <c r="B27" s="1">
        <f>SUM(B19:B26)</f>
        <v>31754</v>
      </c>
      <c r="C27" s="1">
        <f>SUM(C19:C26)</f>
        <v>30564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75.75</v>
      </c>
      <c r="C4" s="1018">
        <v>72.930000000000007</v>
      </c>
      <c r="D4" s="1018">
        <v>78.66</v>
      </c>
      <c r="E4" s="1019">
        <v>185</v>
      </c>
      <c r="F4" s="1019">
        <v>137</v>
      </c>
      <c r="G4" s="1020">
        <v>42.8</v>
      </c>
      <c r="H4" s="1021">
        <v>41.3</v>
      </c>
      <c r="I4" s="1022">
        <v>44.2</v>
      </c>
      <c r="J4" s="1019">
        <v>9.3000000000000007</v>
      </c>
    </row>
    <row r="5" spans="1:12" x14ac:dyDescent="0.25">
      <c r="A5" s="498">
        <v>2021</v>
      </c>
      <c r="B5" s="757">
        <v>74.89</v>
      </c>
      <c r="C5" s="758">
        <v>71.87</v>
      </c>
      <c r="D5" s="758">
        <v>78.08</v>
      </c>
      <c r="E5" s="1023">
        <v>184</v>
      </c>
      <c r="F5" s="1023">
        <v>137.5</v>
      </c>
      <c r="G5" s="1024">
        <v>42.9</v>
      </c>
      <c r="H5" s="1025">
        <v>41.4</v>
      </c>
      <c r="I5" s="1026">
        <v>44.4</v>
      </c>
      <c r="J5" s="1023">
        <v>10.9</v>
      </c>
    </row>
    <row r="6" spans="1:12" x14ac:dyDescent="0.25">
      <c r="A6" s="499">
        <v>2022</v>
      </c>
      <c r="B6" s="1011">
        <v>75.25</v>
      </c>
      <c r="C6" s="1012">
        <v>72.010000000000005</v>
      </c>
      <c r="D6" s="1012">
        <v>78.41</v>
      </c>
      <c r="E6" s="1013">
        <v>178</v>
      </c>
      <c r="F6" s="1013">
        <v>139</v>
      </c>
      <c r="G6" s="1014">
        <v>43.1</v>
      </c>
      <c r="H6" s="1015">
        <v>41.6</v>
      </c>
      <c r="I6" s="1016">
        <v>44.6</v>
      </c>
      <c r="J6" s="1013">
        <v>14.5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9.3000000000000007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10.9</v>
      </c>
    </row>
    <row r="13" spans="1:12" x14ac:dyDescent="0.25">
      <c r="A13" s="633">
        <f t="shared" si="0"/>
        <v>2022</v>
      </c>
      <c r="B13" s="627">
        <f t="shared" si="1"/>
        <v>14.5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26008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22923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36.799999999999997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78099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901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16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24887</v>
      </c>
      <c r="C5" s="70">
        <v>21821</v>
      </c>
      <c r="D5" s="55">
        <v>11698</v>
      </c>
      <c r="E5" s="110">
        <v>10123</v>
      </c>
      <c r="F5" s="55">
        <v>33.700000000000003</v>
      </c>
      <c r="G5" s="55">
        <v>36.6</v>
      </c>
      <c r="H5" s="110">
        <v>31</v>
      </c>
      <c r="I5" s="55"/>
      <c r="J5" s="70"/>
      <c r="K5" s="55"/>
      <c r="L5" s="55"/>
      <c r="M5" s="71">
        <v>24</v>
      </c>
      <c r="N5" s="71">
        <v>19</v>
      </c>
      <c r="O5" s="71">
        <v>28</v>
      </c>
    </row>
    <row r="6" spans="1:16" x14ac:dyDescent="0.25">
      <c r="A6" s="215">
        <v>2021</v>
      </c>
      <c r="B6" s="212">
        <v>25717</v>
      </c>
      <c r="C6" s="212">
        <v>22574</v>
      </c>
      <c r="D6" s="58">
        <v>12032</v>
      </c>
      <c r="E6" s="160">
        <v>10542</v>
      </c>
      <c r="F6" s="58">
        <v>35</v>
      </c>
      <c r="G6" s="58">
        <v>37.799999999999997</v>
      </c>
      <c r="H6" s="160">
        <v>32.299999999999997</v>
      </c>
      <c r="I6" s="58">
        <v>59357</v>
      </c>
      <c r="J6" s="212">
        <v>1121</v>
      </c>
      <c r="K6" s="58">
        <v>454</v>
      </c>
      <c r="L6" s="58">
        <v>667</v>
      </c>
      <c r="M6" s="214">
        <v>17</v>
      </c>
      <c r="N6" s="214">
        <v>14</v>
      </c>
      <c r="O6" s="214">
        <v>20</v>
      </c>
    </row>
    <row r="7" spans="1:16" x14ac:dyDescent="0.25">
      <c r="A7" s="229">
        <v>2022</v>
      </c>
      <c r="B7" s="167">
        <v>26008</v>
      </c>
      <c r="C7" s="167">
        <v>22923</v>
      </c>
      <c r="D7" s="94">
        <v>12143</v>
      </c>
      <c r="E7" s="169">
        <v>10780</v>
      </c>
      <c r="F7" s="94">
        <v>36.799999999999997</v>
      </c>
      <c r="G7" s="58">
        <v>39.799999999999997</v>
      </c>
      <c r="H7" s="160">
        <v>34</v>
      </c>
      <c r="I7" s="94">
        <v>67547</v>
      </c>
      <c r="J7" s="167">
        <v>985</v>
      </c>
      <c r="K7" s="94">
        <v>401</v>
      </c>
      <c r="L7" s="94">
        <v>584</v>
      </c>
      <c r="M7" s="214">
        <v>16</v>
      </c>
      <c r="N7" s="214">
        <v>13</v>
      </c>
      <c r="O7" s="214">
        <v>18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78099</v>
      </c>
      <c r="J8" s="1072">
        <v>901</v>
      </c>
      <c r="K8" s="1073">
        <v>403</v>
      </c>
      <c r="L8" s="1073">
        <v>498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59357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67547</v>
      </c>
      <c r="F14" s="514">
        <f>A5</f>
        <v>2020</v>
      </c>
      <c r="G14" s="310">
        <f>IF(ISBLANK(E5),"",E5)</f>
        <v>10123</v>
      </c>
      <c r="H14" s="310">
        <f>IF(ISBLANK(D5),"",D5)</f>
        <v>11698</v>
      </c>
      <c r="K14" s="514">
        <f>A6</f>
        <v>2021</v>
      </c>
      <c r="L14" s="310">
        <f>IF(ISBLANK(L6),"",L6)</f>
        <v>667</v>
      </c>
      <c r="M14" s="310">
        <f>IF(ISBLANK(K6),"",K6)</f>
        <v>454</v>
      </c>
    </row>
    <row r="15" spans="1:16" x14ac:dyDescent="0.25">
      <c r="A15" s="481">
        <f>A8</f>
        <v>2023</v>
      </c>
      <c r="B15" s="311">
        <f t="shared" si="0"/>
        <v>78099</v>
      </c>
      <c r="F15" s="486">
        <f t="shared" ref="F15:F16" si="1">A6</f>
        <v>2021</v>
      </c>
      <c r="G15" s="479">
        <f t="shared" ref="G15:G16" si="2">IF(ISBLANK(E6),"",E6)</f>
        <v>10542</v>
      </c>
      <c r="H15" s="479">
        <f t="shared" ref="H15:H16" si="3">IF(ISBLANK(D6),"",D6)</f>
        <v>12032</v>
      </c>
      <c r="K15" s="486">
        <f>A7</f>
        <v>2022</v>
      </c>
      <c r="L15" s="479">
        <f t="shared" ref="L15:L16" si="4">IF(ISBLANK(L7),"",L7)</f>
        <v>584</v>
      </c>
      <c r="M15" s="479">
        <f t="shared" ref="M15:M16" si="5">IF(ISBLANK(K7),"",K7)</f>
        <v>401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10780</v>
      </c>
      <c r="H16" s="311">
        <f t="shared" si="3"/>
        <v>12143</v>
      </c>
      <c r="K16" s="481">
        <f>A8</f>
        <v>2023</v>
      </c>
      <c r="L16" s="311">
        <f t="shared" si="4"/>
        <v>498</v>
      </c>
      <c r="M16" s="311">
        <f t="shared" si="5"/>
        <v>403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24887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25717</v>
      </c>
      <c r="C21" s="373"/>
      <c r="D21" s="197"/>
      <c r="F21" s="514">
        <f>A5</f>
        <v>2020</v>
      </c>
      <c r="G21" s="310">
        <f>IF(ISBLANK(E5),"",E5)</f>
        <v>10123</v>
      </c>
      <c r="H21" s="310">
        <f>IF(ISBLANK(D5),"",D5)</f>
        <v>11698</v>
      </c>
      <c r="K21" s="514">
        <f>A6</f>
        <v>2021</v>
      </c>
      <c r="L21" s="310">
        <f>IF(ISBLANK(L6),"",L6)</f>
        <v>667</v>
      </c>
      <c r="M21" s="310">
        <f>IF(ISBLANK(K6),"",K6)</f>
        <v>454</v>
      </c>
    </row>
    <row r="22" spans="1:15" x14ac:dyDescent="0.25">
      <c r="A22" s="481">
        <f t="shared" si="6"/>
        <v>2022</v>
      </c>
      <c r="B22" s="311">
        <f t="shared" si="7"/>
        <v>26008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10542</v>
      </c>
      <c r="H22" s="479">
        <f t="shared" ref="H22:H23" si="10">IF(ISBLANK(D6),"",D6)</f>
        <v>12032</v>
      </c>
      <c r="K22" s="486">
        <f>A7</f>
        <v>2022</v>
      </c>
      <c r="L22" s="479">
        <f>IF(ISBLANK(L7),"",L7)</f>
        <v>584</v>
      </c>
      <c r="M22" s="479">
        <f>IF(ISBLANK(K7),"",K7)</f>
        <v>401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10780</v>
      </c>
      <c r="H23" s="311">
        <f t="shared" si="10"/>
        <v>12143</v>
      </c>
      <c r="K23" s="481">
        <f>A8</f>
        <v>2023</v>
      </c>
      <c r="L23" s="311">
        <f>IF(ISBLANK(L8),"",L8)</f>
        <v>498</v>
      </c>
      <c r="M23" s="311">
        <f>IF(ISBLANK(K8),"",K8)</f>
        <v>403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24887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25717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26008</v>
      </c>
      <c r="C28" s="373"/>
      <c r="D28" s="197"/>
      <c r="F28" s="514">
        <f>A5</f>
        <v>2020</v>
      </c>
      <c r="G28" s="310">
        <f>IF(ISBLANK(H5),"",H5)</f>
        <v>31</v>
      </c>
      <c r="H28" s="310">
        <f>IF(ISBLANK(G5),"",G5)</f>
        <v>36.6</v>
      </c>
      <c r="K28" s="514">
        <f>A5</f>
        <v>2020</v>
      </c>
      <c r="L28" s="310">
        <f>IF(ISBLANK(O5),"",O5)</f>
        <v>28</v>
      </c>
      <c r="M28" s="310">
        <f>IF(ISBLANK(N5),"",N5)</f>
        <v>19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32.299999999999997</v>
      </c>
      <c r="H29" s="479">
        <f t="shared" ref="H29:H30" si="15">IF(ISBLANK(G6),"",G6)</f>
        <v>37.799999999999997</v>
      </c>
      <c r="K29" s="486">
        <f t="shared" ref="K29:K30" si="16">A6</f>
        <v>2021</v>
      </c>
      <c r="L29" s="479">
        <f t="shared" ref="L29:L30" si="17">IF(ISBLANK(O6),"",O6)</f>
        <v>20</v>
      </c>
      <c r="M29" s="479">
        <f t="shared" ref="M29:M30" si="18">IF(ISBLANK(N6),"",N6)</f>
        <v>14</v>
      </c>
    </row>
    <row r="30" spans="1:15" x14ac:dyDescent="0.25">
      <c r="F30" s="481">
        <f t="shared" si="13"/>
        <v>2022</v>
      </c>
      <c r="G30" s="311">
        <f t="shared" si="14"/>
        <v>34</v>
      </c>
      <c r="H30" s="311">
        <f t="shared" si="15"/>
        <v>39.799999999999997</v>
      </c>
      <c r="K30" s="481">
        <f t="shared" si="16"/>
        <v>2022</v>
      </c>
      <c r="L30" s="311">
        <f t="shared" si="17"/>
        <v>18</v>
      </c>
      <c r="M30" s="311">
        <f t="shared" si="18"/>
        <v>13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31</v>
      </c>
      <c r="H35" s="310">
        <f>IF(ISBLANK(G5),"",G5)</f>
        <v>36.6</v>
      </c>
      <c r="K35" s="514">
        <f>A5</f>
        <v>2020</v>
      </c>
      <c r="L35" s="310">
        <f>IF(ISBLANK(O5),"",O5)</f>
        <v>28</v>
      </c>
      <c r="M35" s="310">
        <f>IF(ISBLANK(N5),"",N5)</f>
        <v>19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32.299999999999997</v>
      </c>
      <c r="H36" s="479">
        <f t="shared" ref="H36:H37" si="21">IF(ISBLANK(G6),"",G6)</f>
        <v>37.799999999999997</v>
      </c>
      <c r="K36" s="486">
        <f t="shared" ref="K36:K37" si="22">A6</f>
        <v>2021</v>
      </c>
      <c r="L36" s="479">
        <f t="shared" ref="L36:L37" si="23">IF(ISBLANK(O6),"",O6)</f>
        <v>20</v>
      </c>
      <c r="M36" s="479">
        <f t="shared" ref="M36:M37" si="24">IF(ISBLANK(N6),"",N6)</f>
        <v>14</v>
      </c>
    </row>
    <row r="37" spans="6:15" x14ac:dyDescent="0.25">
      <c r="F37" s="481">
        <f t="shared" si="19"/>
        <v>2022</v>
      </c>
      <c r="G37" s="311">
        <f t="shared" si="20"/>
        <v>34</v>
      </c>
      <c r="H37" s="311">
        <f t="shared" si="21"/>
        <v>39.799999999999997</v>
      </c>
      <c r="K37" s="481">
        <f t="shared" si="22"/>
        <v>2022</v>
      </c>
      <c r="L37" s="311">
        <f t="shared" si="23"/>
        <v>18</v>
      </c>
      <c r="M37" s="311">
        <f t="shared" si="24"/>
        <v>13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18.5</v>
      </c>
      <c r="C6" s="35">
        <v>18.100000000000001</v>
      </c>
      <c r="D6" s="63">
        <v>18.7</v>
      </c>
      <c r="E6" s="35">
        <v>49</v>
      </c>
      <c r="F6" s="35">
        <v>41.6</v>
      </c>
      <c r="G6" s="35">
        <v>54</v>
      </c>
      <c r="H6" s="292">
        <v>32.6</v>
      </c>
      <c r="I6" s="35">
        <v>40.299999999999997</v>
      </c>
      <c r="J6" s="63">
        <v>27.3</v>
      </c>
      <c r="M6" s="127" t="s">
        <v>16</v>
      </c>
      <c r="N6" s="935">
        <f>IF(ISBLANK(B8),"",B8)</f>
        <v>16.100000000000001</v>
      </c>
      <c r="O6" s="935">
        <f>IF(ISBLANK(E8),"",E8)</f>
        <v>48.9</v>
      </c>
      <c r="P6" s="128">
        <f>IF(ISBLANK(H8),"",H8)</f>
        <v>35</v>
      </c>
    </row>
    <row r="7" spans="1:19" x14ac:dyDescent="0.25">
      <c r="A7" s="286">
        <v>2022</v>
      </c>
      <c r="B7" s="167">
        <v>16.399999999999999</v>
      </c>
      <c r="C7" s="94">
        <v>15.5</v>
      </c>
      <c r="D7" s="169">
        <v>17.100000000000001</v>
      </c>
      <c r="E7" s="94">
        <v>49.9</v>
      </c>
      <c r="F7" s="94">
        <v>42.9</v>
      </c>
      <c r="G7" s="94">
        <v>54.8</v>
      </c>
      <c r="H7" s="167">
        <v>33.6</v>
      </c>
      <c r="I7" s="94">
        <v>41.6</v>
      </c>
      <c r="J7" s="169">
        <v>28.1</v>
      </c>
    </row>
    <row r="8" spans="1:19" x14ac:dyDescent="0.25">
      <c r="A8" s="218">
        <v>2023</v>
      </c>
      <c r="B8" s="167">
        <v>16.100000000000001</v>
      </c>
      <c r="C8" s="94">
        <v>15.1</v>
      </c>
      <c r="D8" s="169">
        <v>16.899999999999999</v>
      </c>
      <c r="E8" s="94">
        <v>48.9</v>
      </c>
      <c r="F8" s="94">
        <v>43.4</v>
      </c>
      <c r="G8" s="94">
        <v>53.4</v>
      </c>
      <c r="H8" s="167">
        <v>35</v>
      </c>
      <c r="I8" s="94">
        <v>41.4</v>
      </c>
      <c r="J8" s="169">
        <v>29.7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16.899999999999999</v>
      </c>
      <c r="O12" s="936">
        <f>IF(ISBLANK(G8),"",G8)</f>
        <v>53.4</v>
      </c>
      <c r="P12" s="938">
        <f>IF(ISBLANK(J8),"",J8)</f>
        <v>29.7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15.1</v>
      </c>
      <c r="O13" s="937">
        <f>IF(ISBLANK(F8),"",F8)</f>
        <v>43.4</v>
      </c>
      <c r="P13" s="939">
        <f>IF(ISBLANK(I8),"",I8)</f>
        <v>41.4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16.100000000000001</v>
      </c>
      <c r="O20" s="935">
        <f>IF(ISBLANK(E8),"",E8)</f>
        <v>48.9</v>
      </c>
      <c r="P20" s="940">
        <f>IF(ISBLANK(H8),"",H8)</f>
        <v>35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16.899999999999999</v>
      </c>
      <c r="O24" s="936">
        <f>IF(ISBLANK(G8),"",G8)</f>
        <v>53.4</v>
      </c>
      <c r="P24" s="938">
        <f>IF(ISBLANK(J8),"",J8)</f>
        <v>29.7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15.1</v>
      </c>
      <c r="O25" s="937">
        <f>IF(ISBLANK(F8),"",F8)</f>
        <v>43.4</v>
      </c>
      <c r="P25" s="939">
        <f>IF(ISBLANK(I8),"",I8)</f>
        <v>41.4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3397737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54613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3396521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54593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6360073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102227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1316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49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88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3734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231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498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1735449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30.8</v>
      </c>
      <c r="E20" s="600">
        <v>16</v>
      </c>
      <c r="F20" s="600">
        <v>16.3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36.1</v>
      </c>
      <c r="E21" s="751">
        <v>26.9</v>
      </c>
      <c r="F21" s="751">
        <v>26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15</v>
      </c>
      <c r="E22" s="752">
        <v>1.7</v>
      </c>
      <c r="F22" s="752">
        <v>1.7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16.3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26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1.7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56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16.3</v>
      </c>
      <c r="C30" s="204" t="s">
        <v>493</v>
      </c>
    </row>
    <row r="31" spans="1:11" x14ac:dyDescent="0.25">
      <c r="A31" s="698" t="s">
        <v>1430</v>
      </c>
      <c r="B31" s="734">
        <f>F21</f>
        <v>26</v>
      </c>
    </row>
    <row r="32" spans="1:11" x14ac:dyDescent="0.25">
      <c r="A32" s="698" t="s">
        <v>1431</v>
      </c>
      <c r="B32" s="734">
        <f>F22</f>
        <v>1.7</v>
      </c>
    </row>
    <row r="33" spans="1:2" x14ac:dyDescent="0.25">
      <c r="A33" s="699" t="s">
        <v>1432</v>
      </c>
      <c r="B33" s="732">
        <f>100-(B30+B31+B32)</f>
        <v>56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1246</v>
      </c>
      <c r="C4" s="71">
        <v>41</v>
      </c>
      <c r="D4" s="71">
        <v>76</v>
      </c>
      <c r="G4" s="217">
        <f>A4</f>
        <v>2021</v>
      </c>
      <c r="H4" s="289">
        <f>IF(ISBLANK(C4),"",C4)</f>
        <v>41</v>
      </c>
      <c r="I4" s="289">
        <f>IF(ISBLANK(D4),"",D4)</f>
        <v>76</v>
      </c>
    </row>
    <row r="5" spans="1:9" x14ac:dyDescent="0.25">
      <c r="A5" s="286">
        <v>2022</v>
      </c>
      <c r="B5" s="214">
        <v>1274</v>
      </c>
      <c r="C5" s="214">
        <v>68</v>
      </c>
      <c r="D5" s="214">
        <v>92</v>
      </c>
      <c r="G5" s="286">
        <f t="shared" ref="G5:G6" si="0">A5</f>
        <v>2022</v>
      </c>
      <c r="H5" s="290">
        <f t="shared" ref="H5:H6" si="1">IF(ISBLANK(C5),"",C5)</f>
        <v>68</v>
      </c>
      <c r="I5" s="290">
        <f t="shared" ref="I5:I6" si="2">IF(ISBLANK(D5),"",D5)</f>
        <v>92</v>
      </c>
    </row>
    <row r="6" spans="1:9" x14ac:dyDescent="0.25">
      <c r="A6" s="218">
        <v>2023</v>
      </c>
      <c r="B6" s="168">
        <v>1316</v>
      </c>
      <c r="C6" s="168">
        <v>49</v>
      </c>
      <c r="D6" s="168">
        <v>88</v>
      </c>
      <c r="G6" s="219">
        <f t="shared" si="0"/>
        <v>2023</v>
      </c>
      <c r="H6" s="291">
        <f t="shared" si="1"/>
        <v>49</v>
      </c>
      <c r="I6" s="291">
        <f t="shared" si="2"/>
        <v>88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41</v>
      </c>
      <c r="I12" s="289">
        <f>IF(ISBLANK(D4),"",D4)</f>
        <v>76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68</v>
      </c>
      <c r="I13" s="290">
        <f t="shared" si="4"/>
        <v>92</v>
      </c>
    </row>
    <row r="14" spans="1:9" x14ac:dyDescent="0.25">
      <c r="G14" s="219">
        <f t="shared" si="3"/>
        <v>2023</v>
      </c>
      <c r="H14" s="291">
        <f t="shared" ref="H14:I14" si="5">IF(ISBLANK(C6),"",C6)</f>
        <v>49</v>
      </c>
      <c r="I14" s="291">
        <f t="shared" si="5"/>
        <v>88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3278</v>
      </c>
      <c r="C23" s="71">
        <v>239</v>
      </c>
      <c r="D23" s="71">
        <v>379</v>
      </c>
      <c r="G23" s="217">
        <f>A23</f>
        <v>2021</v>
      </c>
      <c r="H23" s="289">
        <f>IF(ISBLANK(C23),"",C23)</f>
        <v>239</v>
      </c>
      <c r="I23" s="289">
        <f>IF(ISBLANK(D23),"",D23)</f>
        <v>379</v>
      </c>
    </row>
    <row r="24" spans="1:13" x14ac:dyDescent="0.25">
      <c r="A24" s="286">
        <v>2022</v>
      </c>
      <c r="B24" s="214">
        <v>3460</v>
      </c>
      <c r="C24" s="214">
        <v>294</v>
      </c>
      <c r="D24" s="214">
        <v>464</v>
      </c>
      <c r="G24" s="286">
        <f t="shared" ref="G24:G25" si="6">A24</f>
        <v>2022</v>
      </c>
      <c r="H24" s="290">
        <f t="shared" ref="H24:H25" si="7">IF(ISBLANK(C24),"",C24)</f>
        <v>294</v>
      </c>
      <c r="I24" s="290">
        <f t="shared" ref="I24:I25" si="8">IF(ISBLANK(D24),"",D24)</f>
        <v>464</v>
      </c>
    </row>
    <row r="25" spans="1:13" x14ac:dyDescent="0.25">
      <c r="A25" s="218">
        <v>2023</v>
      </c>
      <c r="B25" s="168">
        <v>3734</v>
      </c>
      <c r="C25" s="168">
        <v>231</v>
      </c>
      <c r="D25" s="168">
        <v>498</v>
      </c>
      <c r="G25" s="219">
        <f t="shared" si="6"/>
        <v>2023</v>
      </c>
      <c r="H25" s="291">
        <f t="shared" si="7"/>
        <v>231</v>
      </c>
      <c r="I25" s="291">
        <f t="shared" si="8"/>
        <v>498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239</v>
      </c>
      <c r="I31" s="289">
        <f>IF(ISBLANK(D23),"",D23)</f>
        <v>379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294</v>
      </c>
      <c r="I32" s="290">
        <f t="shared" si="10"/>
        <v>464</v>
      </c>
    </row>
    <row r="33" spans="7:9" x14ac:dyDescent="0.25">
      <c r="G33" s="219">
        <f t="shared" si="9"/>
        <v>2023</v>
      </c>
      <c r="H33" s="291">
        <f t="shared" ref="H33:I33" si="11">IF(ISBLANK(C25),"",C25)</f>
        <v>231</v>
      </c>
      <c r="I33" s="291">
        <f t="shared" si="11"/>
        <v>498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814572</v>
      </c>
      <c r="C4" s="1077">
        <v>12594</v>
      </c>
      <c r="D4" s="110">
        <v>954261</v>
      </c>
      <c r="E4" s="70">
        <v>14754</v>
      </c>
      <c r="F4" s="1076">
        <v>396911</v>
      </c>
      <c r="G4" s="70">
        <v>6137</v>
      </c>
      <c r="H4" s="1078">
        <v>2646560</v>
      </c>
      <c r="I4" s="1077">
        <v>40920</v>
      </c>
    </row>
    <row r="5" spans="1:9" x14ac:dyDescent="0.25">
      <c r="A5" s="587">
        <v>2021</v>
      </c>
      <c r="B5" s="1079">
        <v>852148</v>
      </c>
      <c r="C5" s="1080">
        <v>13211</v>
      </c>
      <c r="D5" s="160">
        <v>1437703</v>
      </c>
      <c r="E5" s="212">
        <v>22288</v>
      </c>
      <c r="F5" s="1079">
        <v>89898</v>
      </c>
      <c r="G5" s="212">
        <v>1394</v>
      </c>
      <c r="H5" s="1081">
        <v>5335016</v>
      </c>
      <c r="I5" s="1080">
        <v>82707</v>
      </c>
    </row>
    <row r="6" spans="1:9" x14ac:dyDescent="0.25">
      <c r="A6" s="588">
        <v>2022</v>
      </c>
      <c r="B6" s="1082">
        <v>1038860</v>
      </c>
      <c r="C6" s="1083">
        <v>16698</v>
      </c>
      <c r="D6" s="169">
        <v>1651048</v>
      </c>
      <c r="E6" s="167">
        <v>26538</v>
      </c>
      <c r="F6" s="1082">
        <v>106745</v>
      </c>
      <c r="G6" s="167">
        <v>1716</v>
      </c>
      <c r="H6" s="1084">
        <v>6360073</v>
      </c>
      <c r="I6" s="1083">
        <v>102227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1203182</v>
      </c>
      <c r="C4" s="1076">
        <v>2538644</v>
      </c>
      <c r="D4" s="1077">
        <v>39251</v>
      </c>
      <c r="E4" s="1076">
        <v>2536703</v>
      </c>
      <c r="F4" s="1077">
        <v>39221</v>
      </c>
    </row>
    <row r="5" spans="1:6" x14ac:dyDescent="0.25">
      <c r="A5" s="480">
        <v>2021</v>
      </c>
      <c r="B5" s="1081">
        <v>1702766</v>
      </c>
      <c r="C5" s="1079">
        <v>3119075</v>
      </c>
      <c r="D5" s="1080">
        <v>48354</v>
      </c>
      <c r="E5" s="1079">
        <v>2849575</v>
      </c>
      <c r="F5" s="1080">
        <v>44176</v>
      </c>
    </row>
    <row r="6" spans="1:6" ht="15.75" thickBot="1" x14ac:dyDescent="0.3">
      <c r="A6" s="960">
        <v>2022</v>
      </c>
      <c r="B6" s="1085">
        <v>1735449</v>
      </c>
      <c r="C6" s="1086">
        <v>3397737</v>
      </c>
      <c r="D6" s="1087">
        <v>54613</v>
      </c>
      <c r="E6" s="1086">
        <v>3396521</v>
      </c>
      <c r="F6" s="1087">
        <v>54593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18" t="str">
        <f>'DEM1'!B2</f>
        <v>Стара Пазова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  <c r="L15" s="314"/>
    </row>
    <row r="16" spans="1:26" s="18" customFormat="1" ht="59.25" customHeight="1" x14ac:dyDescent="0.25">
      <c r="A16" s="1119"/>
      <c r="B16" s="1119"/>
      <c r="C16" s="1119"/>
      <c r="D16" s="1119"/>
      <c r="E16" s="1119"/>
      <c r="F16" s="1119"/>
      <c r="G16" s="1119"/>
      <c r="H16" s="1119"/>
      <c r="I16" s="1119"/>
      <c r="J16" s="1119"/>
      <c r="K16" s="1119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34" t="s">
        <v>2810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350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9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62215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178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9.1999999999999993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13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-3.8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75.25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43.1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139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2.72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57216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58825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2008</v>
      </c>
      <c r="C63" s="548">
        <f>IF(ISBLANK('DEM2'!C7),"-",'DEM2'!C7)</f>
        <v>2271</v>
      </c>
      <c r="D63" s="548"/>
      <c r="E63" s="548">
        <f>IF(ISBLANK('DEM2'!D8),"-",'DEM2'!D8)</f>
        <v>2098</v>
      </c>
      <c r="F63" s="548">
        <f>IF(ISBLANK('DEM2'!C8),"-",'DEM2'!C8)</f>
        <v>2288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2467</v>
      </c>
      <c r="C64" s="317">
        <f>IF(ISBLANK('DEM2'!F7),"-",'DEM2'!F7)</f>
        <v>2746</v>
      </c>
      <c r="D64" s="789"/>
      <c r="E64" s="317">
        <f>IF(ISBLANK('DEM2'!G8),"-",'DEM2'!G8)</f>
        <v>2389</v>
      </c>
      <c r="F64" s="317">
        <f>IF(ISBLANK('DEM2'!F8),"-",'DEM2'!F8)</f>
        <v>2709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1351</v>
      </c>
      <c r="C65" s="345">
        <f>IF(ISBLANK('DEM2'!I7),"-",'DEM2'!I7)</f>
        <v>1387</v>
      </c>
      <c r="D65" s="393"/>
      <c r="E65" s="345">
        <f>IF(ISBLANK('DEM2'!J8),"-",'DEM2'!J8)</f>
        <v>1247</v>
      </c>
      <c r="F65" s="345">
        <f>IF(ISBLANK('DEM2'!I8),"-",'DEM2'!I8)</f>
        <v>1316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5480</v>
      </c>
      <c r="C66" s="317">
        <f>IF(ISBLANK('DEM2'!L7),"-",'DEM2'!L7)</f>
        <v>6060</v>
      </c>
      <c r="D66" s="395"/>
      <c r="E66" s="317">
        <f>IF(ISBLANK('DEM2'!M8),"-",'DEM2'!M8)</f>
        <v>5415</v>
      </c>
      <c r="F66" s="317">
        <f>IF(ISBLANK('DEM2'!L8),"-",'DEM2'!L8)</f>
        <v>6003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5085</v>
      </c>
      <c r="C67" s="317">
        <f>IF(ISBLANK('DEM2'!O7),"-",'DEM2'!O7)</f>
        <v>5373</v>
      </c>
      <c r="D67" s="395"/>
      <c r="E67" s="317">
        <f>IF(ISBLANK('DEM2'!P8),"-",'DEM2'!P8)</f>
        <v>4737</v>
      </c>
      <c r="F67" s="317">
        <f>IF(ISBLANK('DEM2'!O8),"-",'DEM2'!O8)</f>
        <v>4949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20715</v>
      </c>
      <c r="C68" s="414">
        <f>IF(ISBLANK('DEM2'!R7),"-",'DEM2'!R7)</f>
        <v>21118</v>
      </c>
      <c r="D68" s="420"/>
      <c r="E68" s="414">
        <f>IF(ISBLANK('DEM2'!S8),"-",'DEM2'!S8)</f>
        <v>19726</v>
      </c>
      <c r="F68" s="414">
        <f>IF(ISBLANK('DEM2'!R8),"-",'DEM2'!R8)</f>
        <v>19799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32638</v>
      </c>
      <c r="C69" s="463">
        <f>IF(ISBLANK('DEM2'!U7),"-",'DEM2'!U7)</f>
        <v>31867</v>
      </c>
      <c r="D69" s="799"/>
      <c r="E69" s="463">
        <f>IF(ISBLANK('DEM2'!V8),"-",'DEM2'!V8)</f>
        <v>31684</v>
      </c>
      <c r="F69" s="463">
        <f>IF(ISBLANK('DEM2'!U8),"-",'DEM2'!U8)</f>
        <v>30531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26" t="s">
        <v>1555</v>
      </c>
      <c r="B70" s="1126"/>
      <c r="C70" s="1126"/>
      <c r="D70" s="1126"/>
      <c r="E70" s="1126"/>
      <c r="F70" s="1126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3.6</v>
      </c>
      <c r="G115" s="800">
        <f>IF(ISBLANK('DEM2'!E23),"-",'DEM2'!E23)</f>
        <v>10.7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1.7</v>
      </c>
      <c r="G116" s="407">
        <f>IF(ISBLANK('DEM2'!E24),"-",'DEM2'!E24)</f>
        <v>1.7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5.2</v>
      </c>
      <c r="G117" s="801">
        <f>IF(ISBLANK('DEM2'!E25),"-",'DEM2'!E25)</f>
        <v>13.9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4" t="s">
        <v>2626</v>
      </c>
      <c r="G119" s="1145"/>
      <c r="H119" s="1145"/>
      <c r="I119" s="114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26008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22923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36.799999999999997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78099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901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16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1440</v>
      </c>
      <c r="B234" s="1103"/>
      <c r="C234" s="805">
        <f>IF(ISBLANK(SIROMASTVO1!B6),"-",SIROMASTVO1!B6)</f>
        <v>19.600000000000001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1037</v>
      </c>
      <c r="B235" s="1102"/>
      <c r="C235" s="543">
        <f>IF(ISBLANK(SIROMASTVO1!B7),"-",SIROMASTVO1!B7)</f>
        <v>21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1402</v>
      </c>
      <c r="B236" s="1143"/>
      <c r="C236" s="543">
        <f>IF(ISBLANK(SIROMASTVO1!B4),"-",SIROMASTVO1!B4)</f>
        <v>32.9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1441</v>
      </c>
      <c r="B237" s="1116"/>
      <c r="C237" s="806">
        <f>IF(ISBLANK(SIROMASTVO1!B5),"-",SIROMASTVO1!B5)</f>
        <v>6.1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2697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05" t="s">
        <v>584</v>
      </c>
      <c r="B243" s="1105"/>
      <c r="C243" s="1105"/>
      <c r="D243" s="1105"/>
      <c r="E243" s="1135">
        <f>IF(ISBLANK('EKO4'!B8),"-",'EKO4'!B8)</f>
        <v>6360073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40">
        <f>IF(ISBLANK('EKO4'!B9),"-",'EKO4'!B9)</f>
        <v>102227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8" t="s">
        <v>1442</v>
      </c>
      <c r="B245" s="1138"/>
      <c r="C245" s="1138"/>
      <c r="D245" s="1138"/>
      <c r="E245" s="1141">
        <f>IF(ISBLANK('EKO6'!D6),"-",'EKO6'!D6)</f>
        <v>1651048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974</v>
      </c>
      <c r="B246" s="1165"/>
      <c r="C246" s="1165"/>
      <c r="D246" s="1165"/>
      <c r="E246" s="1136">
        <f>IF(ISBLANK(OBRAZ9!B5),"-",OBRAZ9!B5)</f>
        <v>900459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1443</v>
      </c>
      <c r="B247" s="1166"/>
      <c r="C247" s="1166"/>
      <c r="D247" s="1166"/>
      <c r="E247" s="1168">
        <f>IF(ISBLANK('EKO6'!E6),"-",'EKO6'!E6)</f>
        <v>26538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1444</v>
      </c>
      <c r="B248" s="1167"/>
      <c r="C248" s="1167"/>
      <c r="D248" s="1167"/>
      <c r="E248" s="1169">
        <f>IF(ISBLANK('EKO6'!B6),"-",'EKO6'!B6)</f>
        <v>1038860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1445</v>
      </c>
      <c r="B249" s="1166"/>
      <c r="C249" s="1166"/>
      <c r="D249" s="1166"/>
      <c r="E249" s="1168">
        <f>IF(ISBLANK('EKO6'!C6),"-",'EKO6'!C6)</f>
        <v>16698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1446</v>
      </c>
      <c r="B250" s="1138"/>
      <c r="C250" s="1138"/>
      <c r="D250" s="1138"/>
      <c r="E250" s="1169">
        <f>IF(ISBLANK('EKO6'!F6),"-",'EKO6'!F6)</f>
        <v>106745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1447</v>
      </c>
      <c r="B251" s="1139"/>
      <c r="C251" s="1139"/>
      <c r="D251" s="1139"/>
      <c r="E251" s="1137">
        <f>IF(ISBLANK('EKO6'!G6),"-",'EKO6'!G6)</f>
        <v>1716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2698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580</v>
      </c>
      <c r="B256" s="1105"/>
      <c r="C256" s="1105"/>
      <c r="D256" s="1105"/>
      <c r="E256" s="1135">
        <f>IF(ISBLANK('EKO4'!B4),"-",'EKO4'!B4)</f>
        <v>3397737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40">
        <f>IF(ISBLANK('EKO4'!B5),"-",'EKO4'!B5)</f>
        <v>54613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582</v>
      </c>
      <c r="B258" s="1108"/>
      <c r="C258" s="1108"/>
      <c r="D258" s="1108"/>
      <c r="E258" s="1141">
        <f>IF(ISBLANK('EKO4'!B6),"-",'EKO4'!B6)</f>
        <v>3396521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583</v>
      </c>
      <c r="B259" s="1106"/>
      <c r="C259" s="1106"/>
      <c r="D259" s="1106"/>
      <c r="E259" s="1137">
        <f>IF(ISBLANK('EKO4'!B7),"-",'EKO4'!B7)</f>
        <v>54593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62" t="s">
        <v>1567</v>
      </c>
      <c r="B262" s="1162"/>
      <c r="C262" s="1162"/>
      <c r="D262" s="1162"/>
      <c r="E262" s="1162"/>
      <c r="F262" s="1162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35">
        <f>IF(ISBLANK('EKO4'!B10),"-",'EKO4'!B10)</f>
        <v>1316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36">
        <f>IF(ISBLANK('EKO4'!B13),"-",'EKO4'!B13)</f>
        <v>3734</v>
      </c>
      <c r="D264" s="1136"/>
      <c r="E264" s="1136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1564</v>
      </c>
      <c r="B265" s="1106"/>
      <c r="C265" s="1137">
        <f>IF(ISBLANK('EKO4'!B16),"-",'EKO4'!B16)</f>
        <v>1735449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3664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2956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2331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16688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771</v>
      </c>
      <c r="B298" s="1152"/>
      <c r="C298" s="1152"/>
      <c r="D298" s="1152"/>
      <c r="E298" s="1152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63" t="s">
        <v>127</v>
      </c>
      <c r="E299" s="1163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3596</v>
      </c>
      <c r="C300" s="808">
        <f>IF(ISBLANK(POLJ3!C4),"-",POLJ3!C4)</f>
        <v>544</v>
      </c>
      <c r="D300" s="1153">
        <f>IF(ISBLANK(POLJ3!D4),"-",POLJ3!D4)</f>
        <v>3052</v>
      </c>
      <c r="E300" s="1153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3095</v>
      </c>
      <c r="C301" s="789">
        <f>IF(ISBLANK(POLJ3!C5),"-",POLJ3!C5)</f>
        <v>2029</v>
      </c>
      <c r="D301" s="1154">
        <f>IF(ISBLANK(POLJ3!D5),"-",POLJ3!D5)</f>
        <v>1066</v>
      </c>
      <c r="E301" s="1154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4</v>
      </c>
      <c r="C302" s="790">
        <f>IF(ISBLANK(POLJ3!C6),"-",POLJ3!C6)</f>
        <v>1</v>
      </c>
      <c r="D302" s="1155">
        <f>IF(ISBLANK(POLJ3!D6),"-",POLJ3!D6)</f>
        <v>3</v>
      </c>
      <c r="E302" s="1155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240</v>
      </c>
      <c r="C303" s="791">
        <f>IF(ISBLANK(POLJ3!C7),"-",POLJ3!C7)</f>
        <v>67</v>
      </c>
      <c r="D303" s="1164">
        <f>IF(ISBLANK(POLJ3!D7),"-",POLJ3!D7)</f>
        <v>173</v>
      </c>
      <c r="E303" s="1164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3664</v>
      </c>
      <c r="C304" s="807">
        <f>IF(ISBLANK(POLJ3!C8),"-",POLJ3!C8)</f>
        <v>519</v>
      </c>
      <c r="D304" s="1122">
        <f>IF(ISBLANK(POLJ3!D8),"-",POLJ3!D8)</f>
        <v>3145</v>
      </c>
      <c r="E304" s="1122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23">
        <f>IF(ISBLANK(POLJ2!B3),"-",POLJ2!B3)</f>
        <v>213.25</v>
      </c>
      <c r="C310" s="1123"/>
      <c r="D310" s="3"/>
      <c r="E310" s="5"/>
      <c r="F310" s="5"/>
      <c r="G310" s="815" t="s">
        <v>765</v>
      </c>
      <c r="H310" s="816">
        <f>IF(ISBLANK(POLJ2!H3),"-",POLJ2!H3)</f>
        <v>4443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24">
        <f>IF(ISBLANK(POLJ2!B4),"-",POLJ2!B4)</f>
        <v>29718.35</v>
      </c>
      <c r="C311" s="1124"/>
      <c r="D311" s="3"/>
      <c r="E311" s="5"/>
      <c r="F311" s="5"/>
      <c r="G311" s="810" t="s">
        <v>766</v>
      </c>
      <c r="H311" s="248">
        <f>IF(ISBLANK(POLJ2!H4),"-",POLJ2!H4)</f>
        <v>49854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24">
        <f>IF(ISBLANK(POLJ2!B5),"-",POLJ2!B5)</f>
        <v>148.27000000000001</v>
      </c>
      <c r="C312" s="1124"/>
      <c r="D312" s="3"/>
      <c r="E312" s="5"/>
      <c r="F312" s="5"/>
      <c r="G312" s="810" t="s">
        <v>767</v>
      </c>
      <c r="H312" s="248">
        <f>IF(ISBLANK(POLJ2!H5),"-",POLJ2!H5)</f>
        <v>4269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24">
        <f>IF(ISBLANK(POLJ2!B6),"-",POLJ2!B6)</f>
        <v>75.72</v>
      </c>
      <c r="C313" s="1124"/>
      <c r="D313" s="3"/>
      <c r="E313" s="5"/>
      <c r="F313" s="5"/>
      <c r="G313" s="812" t="s">
        <v>768</v>
      </c>
      <c r="H313" s="249">
        <f>IF(ISBLANK(POLJ2!H6),"-",POLJ2!H6)</f>
        <v>178349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24">
        <f>IF(ISBLANK(POLJ2!B7),"-",POLJ2!B7)</f>
        <v>1.75</v>
      </c>
      <c r="C314" s="1124"/>
      <c r="D314" s="3"/>
      <c r="E314" s="5"/>
      <c r="F314" s="5"/>
      <c r="G314" s="814" t="s">
        <v>16</v>
      </c>
      <c r="H314" s="817">
        <f>IF(ISBLANK(POLJ2!H7),"-",POLJ2!H7)</f>
        <v>236915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25">
        <f>IF(ISBLANK(POLJ2!B8),"-",POLJ2!B8)</f>
        <v>129.21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1">
        <f>IF(ISBLANK(POLJ2!B9),"-",POLJ2!B9)</f>
        <v>30286.55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05" t="s">
        <v>888</v>
      </c>
      <c r="B361" s="1105"/>
      <c r="C361" s="548">
        <f>IF(ISBLANK(OBRAZ1!B4),"-",OBRAZ1!B4)</f>
        <v>3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22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08" t="s">
        <v>1297</v>
      </c>
      <c r="B363" s="1108"/>
      <c r="C363" s="348">
        <f>IF(ISBLANK(OBRAZ1!B6),"-",OBRAZ1!B6)</f>
        <v>608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40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2538</v>
      </c>
      <c r="I364" s="808">
        <f>IF(ISBLANK(OBRAZ2!I6),"-",OBRAZ2!I6)</f>
        <v>781</v>
      </c>
      <c r="J364" s="808">
        <f>IF(ISBLANK(OBRAZ2!J6),"-",OBRAZ2!J6)</f>
        <v>1757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1298</v>
      </c>
      <c r="B365" s="1108"/>
      <c r="C365" s="348">
        <f>IF(ISBLANK(OBRAZ1!B8),"-",OBRAZ1!B8)</f>
        <v>1448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320</v>
      </c>
      <c r="I365" s="789">
        <f>IF(ISBLANK(OBRAZ2!I7),"-",OBRAZ2!I7)</f>
        <v>137</v>
      </c>
      <c r="J365" s="789">
        <f>IF(ISBLANK(OBRAZ2!J7),"-",OBRAZ2!J7)</f>
        <v>183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90.7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140</v>
      </c>
      <c r="I366" s="807">
        <f>IF(ISBLANK(OBRAZ2!I8),"-",OBRAZ2!I8)</f>
        <v>51</v>
      </c>
      <c r="J366" s="807">
        <f>IF(ISBLANK(OBRAZ2!J8),"-",OBRAZ2!J8)</f>
        <v>89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8" t="s">
        <v>195</v>
      </c>
      <c r="B367" s="1128"/>
      <c r="C367" s="463">
        <f>IF(ISBLANK(OBRAZ1!B10),"-",OBRAZ1!B10)</f>
        <v>666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0.56818181818181823</v>
      </c>
      <c r="I375" s="850">
        <f>IF(ISBLANK(OBRAZ2!C12),"-",OBRAZ2!C21)</f>
        <v>0.55161544523246653</v>
      </c>
      <c r="J375" s="850">
        <f>IF(ISBLANK(OBRAZ2!D12),"-",OBRAZ2!D21)</f>
        <v>0.51432770022042618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73.41720779220779</v>
      </c>
      <c r="I377" s="851">
        <f>IF(ISBLANK(OBRAZ2!C14),"-",OBRAZ2!C23)</f>
        <v>75.019700551615443</v>
      </c>
      <c r="J377" s="851">
        <f>IF(ISBLANK(OBRAZ2!D14),"-",OBRAZ2!D23)</f>
        <v>75.018368846436445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9.2126623376623371</v>
      </c>
      <c r="I379" s="851">
        <f>IF(ISBLANK(OBRAZ2!C16),"-",OBRAZ2!C25)</f>
        <v>9.4168636721828207</v>
      </c>
      <c r="J379" s="851">
        <f>IF(ISBLANK(OBRAZ2!D16),"-",OBRAZ2!D25)</f>
        <v>8.7068332108743576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16.801948051948052</v>
      </c>
      <c r="I380" s="852">
        <f>IF(ISBLANK(OBRAZ2!C17),"-",OBRAZ2!C26)</f>
        <v>15.011820330969266</v>
      </c>
      <c r="J380" s="852">
        <f>IF(ISBLANK(OBRAZ2!D17),"-",OBRAZ2!D26)</f>
        <v>15.760470242468774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21" t="s">
        <v>1299</v>
      </c>
      <c r="B409" s="1121"/>
      <c r="C409" s="548">
        <f>IF(ISBLANK(OBRAZ5!B4),"-",OBRAZ5!B4)</f>
        <v>10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3" t="s">
        <v>1300</v>
      </c>
      <c r="B410" s="1113"/>
      <c r="C410" s="345">
        <f>IF(ISBLANK(OBRAZ5!B5),"-",OBRAZ5!B5)</f>
        <v>2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08" t="s">
        <v>1301</v>
      </c>
      <c r="B411" s="1108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2480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2517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2" t="s">
        <v>1302</v>
      </c>
      <c r="B414" s="1112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70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26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0" t="s">
        <v>1420</v>
      </c>
      <c r="B417" s="1110"/>
      <c r="C417" s="407">
        <f>IF(ISBLANK(OBRAZ5!B12),"-",OBRAZ5!B12)</f>
        <v>95.6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2" t="s">
        <v>1030</v>
      </c>
      <c r="B418" s="1112"/>
      <c r="C418" s="317">
        <f>IF(ISBLANK(OBRAZ5!B13),"-",OBRAZ5!B13)</f>
        <v>608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0" t="s">
        <v>1421</v>
      </c>
      <c r="B419" s="1110"/>
      <c r="C419" s="407">
        <f>IF(ISBLANK(OBRAZ5!B14),"-",OBRAZ5!B14)</f>
        <v>98.4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1450</v>
      </c>
      <c r="B420" s="1112"/>
      <c r="C420" s="407">
        <f>IF(ISBLANK(OBRAZ5!B15),"-",OBRAZ5!B15)</f>
        <v>0.2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08" t="s">
        <v>1433</v>
      </c>
      <c r="B421" s="1108"/>
      <c r="C421" s="348">
        <f>IF(ISBLANK(OBRAZ5!B16),"-",OBRAZ5!B16)</f>
        <v>72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6" t="s">
        <v>470</v>
      </c>
      <c r="B422" s="1106"/>
      <c r="C422" s="463">
        <f>IF(ISBLANK(OBRAZ5!B17),"-",OBRAZ5!B17)</f>
        <v>0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1032</v>
      </c>
      <c r="B444" s="1132"/>
      <c r="C444" s="548">
        <f>IF(ISBLANK(OBRAZ7!B4),"-",OBRAZ7!B4)</f>
        <v>3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1303</v>
      </c>
      <c r="B445" s="1133"/>
      <c r="C445" s="317">
        <f>IF(COUNT(OBRAZ8!B7,OBRAZ8!E7,OBRAZ8!H7)=0,"-",OBRAZ8!K7)</f>
        <v>1584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7" t="s">
        <v>1422</v>
      </c>
      <c r="B446" s="1157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1304</v>
      </c>
      <c r="B447" s="1158"/>
      <c r="C447" s="348">
        <f>IF(COUNT(OBRAZ8!B23,OBRAZ8!E23,OBRAZ8!H23)=0,"-",OBRAZ8!K23)</f>
        <v>381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1451</v>
      </c>
      <c r="B448" s="1130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07" t="s">
        <v>1452</v>
      </c>
      <c r="B449" s="1107"/>
      <c r="C449" s="407">
        <f>IF(ISBLANK(OBRAZ7!B9),"-",OBRAZ7!B9)</f>
        <v>1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1434</v>
      </c>
      <c r="B450" s="1156"/>
      <c r="C450" s="463">
        <f>IF(ISBLANK(OBRAZ7!B10),"-",OBRAZ7!B10)</f>
        <v>24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1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5000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0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0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0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0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422</v>
      </c>
      <c r="B490" s="1105"/>
      <c r="C490" s="1105"/>
      <c r="D490" s="1042"/>
      <c r="E490" s="1046">
        <f>IF(ISBLANK(ZDRAV1!B4),"-",ZDRAV1!B4)</f>
        <v>67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2148</v>
      </c>
      <c r="B491" s="1112"/>
      <c r="C491" s="1112"/>
      <c r="D491" s="1043"/>
      <c r="E491" s="407">
        <f>IF(ISBLANK(ZDRAV1!B5),"-",ZDRAV1!B5)</f>
        <v>1.1000000000000001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2" t="s">
        <v>2643</v>
      </c>
      <c r="B492" s="1112"/>
      <c r="C492" s="1112"/>
      <c r="D492" s="1043"/>
      <c r="E492" s="407">
        <f>IF(ISBLANK(ZDRAV1!B6),"-",ZDRAV1!B6)</f>
        <v>0.8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2644</v>
      </c>
      <c r="B493" s="1112"/>
      <c r="C493" s="1112"/>
      <c r="D493" s="1043"/>
      <c r="E493" s="407">
        <f>IF(ISBLANK(ZDRAV1!B7),"-",ZDRAV1!B7)</f>
        <v>0.6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2645</v>
      </c>
      <c r="B494" s="1112"/>
      <c r="C494" s="1112"/>
      <c r="D494" s="1043"/>
      <c r="E494" s="407">
        <f>IF(ISBLANK(ZDRAV1!B8),"-",ZDRAV1!B8)</f>
        <v>0.11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15" t="s">
        <v>2637</v>
      </c>
      <c r="B495" s="1115"/>
      <c r="C495" s="1115"/>
      <c r="D495" s="1043"/>
      <c r="E495" s="407">
        <f>IF(ISBLANK(ZDRAV1!B9),"-",ZDRAV1!B9)</f>
        <v>1.8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1" t="s">
        <v>1423</v>
      </c>
      <c r="B496" s="1131"/>
      <c r="C496" s="1131"/>
      <c r="D496" s="1045"/>
      <c r="E496" s="410">
        <f>IF(ISBLANK(ZDRAV1!B10),"-",ZDRAV1!B10)</f>
        <v>81.7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15" t="s">
        <v>519</v>
      </c>
      <c r="B497" s="1115"/>
      <c r="C497" s="1115"/>
      <c r="D497" s="1044"/>
      <c r="E497" s="411">
        <f>IF(ISBLANK(ZDRAV1!B11),"-",ZDRAV1!B11)</f>
        <v>0.56999999999999995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1" t="s">
        <v>423</v>
      </c>
      <c r="B498" s="1131"/>
      <c r="C498" s="1131"/>
      <c r="D498" s="1043"/>
      <c r="E498" s="1047">
        <f>IF(ISBLANK(ZDRAV1!B14),"-",ZDRAV1!B14)</f>
        <v>0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0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8" t="s">
        <v>2149</v>
      </c>
      <c r="B500" s="1108"/>
      <c r="C500" s="1108"/>
      <c r="D500" s="413"/>
      <c r="E500" s="406">
        <f>IF(ISBLANK(ZDRAV1!B18),"-",ZDRAV1!B18)</f>
        <v>96.2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6" t="s">
        <v>2150</v>
      </c>
      <c r="B501" s="1106"/>
      <c r="C501" s="1106"/>
      <c r="D501" s="825"/>
      <c r="E501" s="801">
        <f>IF(ISBLANK(ZDRAV1!B19),"-",ZDRAV1!B19)</f>
        <v>72.8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298</v>
      </c>
      <c r="B527" s="1105"/>
      <c r="C527" s="1105"/>
      <c r="D527" s="798"/>
      <c r="E527" s="548">
        <f>IF(ISBLANK('SOC1'!B4),"-",'SOC1'!B4)</f>
        <v>4521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2" t="s">
        <v>2823</v>
      </c>
      <c r="B528" s="1112"/>
      <c r="C528" s="1112"/>
      <c r="D528" s="785"/>
      <c r="E528" s="376">
        <f>IF(ISBLANK('SOC1'!B5),"-",'SOC1'!B5)</f>
        <v>7.3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1552</v>
      </c>
      <c r="B529" s="1112"/>
      <c r="C529" s="1112"/>
      <c r="D529" s="785"/>
      <c r="E529" s="317">
        <f>IF(ISBLANK('SOC1'!B8),"-",'SOC1'!B8)</f>
        <v>11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1006</v>
      </c>
      <c r="B530" s="1112"/>
      <c r="C530" s="1112"/>
      <c r="D530" s="785"/>
      <c r="E530" s="317">
        <f>IF(ISBLANK('SOC1'!B9),"-",'SOC1'!B9)</f>
        <v>411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1005</v>
      </c>
      <c r="B531" s="1106"/>
      <c r="C531" s="1106"/>
      <c r="D531" s="826"/>
      <c r="E531" s="463">
        <f>IF(ISBLANK('SOC1'!B10),"-",'SOC1'!B10)</f>
        <v>5668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2" t="s">
        <v>1490</v>
      </c>
      <c r="B544" s="1142"/>
      <c r="C544" s="1142"/>
      <c r="D544" s="827"/>
      <c r="E544" s="828">
        <f>IF(ISBLANK('SOC9'!E7),"-",'SOC9'!E7)</f>
        <v>55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0" t="s">
        <v>1477</v>
      </c>
      <c r="B545" s="1110"/>
      <c r="C545" s="1110"/>
      <c r="D545" s="784"/>
      <c r="E545" s="317">
        <f>IF(ISBLANK('SOC3'!B4),"-",'SOC3'!B4)</f>
        <v>73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1483</v>
      </c>
      <c r="B546" s="1110"/>
      <c r="C546" s="1110"/>
      <c r="D546" s="784"/>
      <c r="E546" s="407">
        <f>IF(ISBLANK('SOC3'!B5),"-",'SOC3'!B5)</f>
        <v>5.8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29" t="s">
        <v>1484</v>
      </c>
      <c r="B547" s="1129"/>
      <c r="C547" s="1129"/>
      <c r="D547" s="786"/>
      <c r="E547" s="406">
        <f>IF(ISBLANK('SOC3'!B6),"-",'SOC3'!B6)</f>
        <v>1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3" t="s">
        <v>1485</v>
      </c>
      <c r="B548" s="1113"/>
      <c r="C548" s="1113"/>
      <c r="D548" s="780"/>
      <c r="E548" s="409">
        <f>IF(ISBLANK('SOC3'!B7),"-",'SOC3'!B7)</f>
        <v>4.8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2" t="s">
        <v>1478</v>
      </c>
      <c r="B549" s="1112"/>
      <c r="C549" s="1112"/>
      <c r="D549" s="785"/>
      <c r="E549" s="317">
        <f>IF(ISBLANK('SOC3'!B8),"-",'SOC3'!B8)</f>
        <v>6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08" t="s">
        <v>1636</v>
      </c>
      <c r="B550" s="1108"/>
      <c r="C550" s="1108"/>
      <c r="D550" s="782"/>
      <c r="E550" s="348">
        <f>IF(ISBLANK('SOC3'!B9),"-",'SOC3'!B9)</f>
        <v>30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6" t="s">
        <v>1637</v>
      </c>
      <c r="B551" s="1106"/>
      <c r="C551" s="1106"/>
      <c r="D551" s="826"/>
      <c r="E551" s="801">
        <f>IF(ISBLANK('SOC3'!B10),"-",'SOC3'!B10)</f>
        <v>0.2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1"/>
      <c r="B552" s="1111"/>
      <c r="C552" s="1111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05" t="s">
        <v>1848</v>
      </c>
      <c r="B563" s="1105"/>
      <c r="C563" s="1105"/>
      <c r="D563" s="824"/>
      <c r="E563" s="548">
        <f>IF(ISBLANK('SOC5'!B4),"-",'SOC5'!B4)</f>
        <v>729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1.3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08" t="s">
        <v>1479</v>
      </c>
      <c r="B565" s="1108"/>
      <c r="C565" s="1108"/>
      <c r="D565" s="782"/>
      <c r="E565" s="348">
        <f>IF(ISBLANK('SOC5'!B6),"-",'SOC5'!B6)</f>
        <v>711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6.7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8" t="s">
        <v>1481</v>
      </c>
      <c r="B567" s="1108"/>
      <c r="C567" s="1108"/>
      <c r="D567" s="782"/>
      <c r="E567" s="348">
        <f>IF(ISBLANK('SOC5'!B8),"-",'SOC5'!B8)</f>
        <v>386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3.4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2" t="s">
        <v>1480</v>
      </c>
      <c r="B569" s="1112"/>
      <c r="C569" s="1112"/>
      <c r="D569" s="785"/>
      <c r="E569" s="317">
        <f>IF('SOC6'!E7&gt;0,'SOC6'!E7,"-")</f>
        <v>181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2" t="s">
        <v>1482</v>
      </c>
      <c r="B570" s="1112"/>
      <c r="C570" s="1112"/>
      <c r="D570" s="785"/>
      <c r="E570" s="317">
        <f>IF(ISBLANK('SOC5'!B11),"-",'SOC5'!B11)</f>
        <v>327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6" t="s">
        <v>1488</v>
      </c>
      <c r="B571" s="1106"/>
      <c r="C571" s="1106"/>
      <c r="D571" s="826"/>
      <c r="E571" s="801">
        <f>IF(ISBLANK('SOC5'!B12),"-",'SOC5'!B12)</f>
        <v>0.5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21" t="s">
        <v>1249</v>
      </c>
      <c r="B596" s="1121"/>
      <c r="C596" s="1121"/>
      <c r="D596" s="830"/>
      <c r="E596" s="548">
        <f>IF(ISBLANK('SOC7'!B5),"-",'SOC7'!B5)</f>
        <v>44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3" t="s">
        <v>1250</v>
      </c>
      <c r="B597" s="1113"/>
      <c r="C597" s="1113"/>
      <c r="D597" s="780"/>
      <c r="E597" s="345">
        <f>IF(ISBLANK('SOC7'!B6),"-",'SOC7'!B6)</f>
        <v>85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29" t="s">
        <v>487</v>
      </c>
      <c r="B598" s="1129"/>
      <c r="C598" s="1129"/>
      <c r="D598" s="786"/>
      <c r="E598" s="348">
        <f>IF(ISBLANK('SOC7'!B9),"-",'SOC7'!B9)</f>
        <v>13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4" t="s">
        <v>890</v>
      </c>
      <c r="B599" s="1114"/>
      <c r="C599" s="1114"/>
      <c r="D599" s="831"/>
      <c r="E599" s="463">
        <f>IF(ISBLANK('SOC7'!B10),"-",'SOC7'!B10)</f>
        <v>1.7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05" t="s">
        <v>927</v>
      </c>
      <c r="B625" s="1105"/>
      <c r="C625" s="1105"/>
      <c r="D625" s="824"/>
      <c r="E625" s="800">
        <f>IF(ISBLANK(IZBORI!B4),"-",IZBORI!B4)</f>
        <v>52.9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6" t="s">
        <v>1551</v>
      </c>
      <c r="B626" s="1106"/>
      <c r="C626" s="1106"/>
      <c r="D626" s="826"/>
      <c r="E626" s="801">
        <f>IF(ISBLANK(IZBORI!B5),"-",IZBORI!B5)</f>
        <v>41.5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1305</v>
      </c>
      <c r="B635" s="1105"/>
      <c r="C635" s="1105"/>
      <c r="D635" s="824"/>
      <c r="E635" s="548">
        <f>IF(ISBLANK(PRAV1!B4),"-",PRAV1!B4)</f>
        <v>0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381</v>
      </c>
      <c r="B636" s="1112"/>
      <c r="C636" s="1112"/>
      <c r="D636" s="785"/>
      <c r="E636" s="317">
        <f>IF(ISBLANK(PRAV1!B5),"-",PRAV1!B5)</f>
        <v>349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882</v>
      </c>
      <c r="B637" s="1106"/>
      <c r="C637" s="1106"/>
      <c r="D637" s="826"/>
      <c r="E637" s="463">
        <f>IF(ISBLANK(PRAV1!B6),"-",PRAV1!B6)</f>
        <v>66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1424</v>
      </c>
      <c r="B649" s="1121"/>
      <c r="C649" s="1121"/>
      <c r="D649" s="830"/>
      <c r="E649" s="548">
        <f>IF(ISBLANK(SAOBINFR1!B4),"-",SAOBINFR1!B4)</f>
        <v>302.88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2154</v>
      </c>
      <c r="B650" s="1112"/>
      <c r="C650" s="1112"/>
      <c r="D650" s="785"/>
      <c r="E650" s="317">
        <f>IF(ISBLANK(SAOBINFR1!B11),"-",SAOBINFR1!B11)</f>
        <v>8.5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1283</v>
      </c>
      <c r="B651" s="1106"/>
      <c r="C651" s="1106"/>
      <c r="D651" s="826"/>
      <c r="E651" s="463">
        <f>IF(ISBLANK(SAOBINFR1!B12),"-",SAOBINFR1!B12)</f>
        <v>30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2156</v>
      </c>
      <c r="B676" s="1170"/>
      <c r="C676" s="1170"/>
      <c r="D676" s="983"/>
      <c r="E676" s="984">
        <f>IF(ISBLANK(SAOBINFR1!B5),"-",SAOBINFR1!B5)</f>
        <v>480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2157</v>
      </c>
      <c r="B677" s="1146"/>
      <c r="C677" s="1146"/>
      <c r="D677" s="986"/>
      <c r="E677" s="987">
        <f>IF(ISBLANK(SAOBINFR1!B6),"-",SAOBINFR1!B6)</f>
        <v>20400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2158</v>
      </c>
      <c r="B678" s="1147"/>
      <c r="C678" s="1147"/>
      <c r="D678" s="989"/>
      <c r="E678" s="990">
        <f>IF(ISBLANK(SAOBINFR1!B7),"-",SAOBINFR1!B7)</f>
        <v>130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2159</v>
      </c>
      <c r="B679" s="1148"/>
      <c r="C679" s="1148"/>
      <c r="D679" s="992"/>
      <c r="E679" s="993">
        <f>IF(ISBLANK(SAOBINFR1!B8),"-",SAOBINFR1!B8)</f>
        <v>5781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2161</v>
      </c>
      <c r="B680" s="1149"/>
      <c r="C680" s="1149"/>
      <c r="D680" s="995"/>
      <c r="E680" s="987">
        <f>IF(ISBLANK(SAOBINFR1!B9),"-",SAOBINFR1!B9)</f>
        <v>0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2160</v>
      </c>
      <c r="B681" s="1150"/>
      <c r="C681" s="1150"/>
      <c r="D681" s="996"/>
      <c r="E681" s="997">
        <f>IF(ISBLANK(SAOBINFR1!B10),"-",SAOBINFR1!B10)</f>
        <v>0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03" t="s">
        <v>1075</v>
      </c>
      <c r="B695" s="1103"/>
      <c r="C695" s="834">
        <f>IF(ISBLANK(INDEKSI1!B6),"-",INDEKSI1!B6)</f>
        <v>15.84395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1076</v>
      </c>
      <c r="B696" s="1102"/>
      <c r="C696" s="543">
        <f>IF(ISBLANK(INDEKSI1!B7),"-",INDEKSI1!B7)</f>
        <v>32</v>
      </c>
      <c r="D696" s="315"/>
      <c r="E696" s="314"/>
      <c r="F696" s="5"/>
      <c r="G696" s="837">
        <v>2012</v>
      </c>
      <c r="H696" s="835">
        <f>IF(ISBLANK(INDEKSI2!B5),"-",INDEKSI2!B5)</f>
        <v>31.2</v>
      </c>
      <c r="I696" s="835">
        <f>IF(ISBLANK(INDEKSI2!C5),"-",INDEKSI2!C5)</f>
        <v>66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1077</v>
      </c>
      <c r="B697" s="1116"/>
      <c r="C697" s="806">
        <f>IF(ISBLANK(INDEKSI1!B8),"-",INDEKSI1!B8)</f>
        <v>50.07</v>
      </c>
      <c r="D697" s="315"/>
      <c r="E697" s="314"/>
      <c r="F697" s="5"/>
      <c r="G697" s="838">
        <v>2013</v>
      </c>
      <c r="H697" s="559">
        <f>IF(ISBLANK(INDEKSI2!B6),"-",INDEKSI2!B6)</f>
        <v>33.409999999999997</v>
      </c>
      <c r="I697" s="559">
        <f>IF(ISBLANK(INDEKSI2!C6),"-",INDEKSI2!C6)</f>
        <v>56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17"/>
      <c r="B698" s="1117"/>
      <c r="C698" s="543"/>
      <c r="D698" s="315"/>
      <c r="E698" s="314"/>
      <c r="F698" s="5"/>
      <c r="G698" s="839">
        <v>2014</v>
      </c>
      <c r="H698" s="836">
        <f>IF(ISBLANK(INDEKSI2!B7),"-",INDEKSI2!B7)</f>
        <v>35.21</v>
      </c>
      <c r="I698" s="836">
        <f>IF(ISBLANK(INDEKSI2!C7),"-",INDEKSI2!C7)</f>
        <v>50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1646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9360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7558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1649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35455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30649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3.8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4.0999999999999996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04" t="s">
        <v>1278</v>
      </c>
      <c r="C742" s="1104"/>
      <c r="D742" s="1104"/>
      <c r="E742" s="1104"/>
      <c r="F742" s="1104"/>
      <c r="G742" s="1104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32.9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6.1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19.600000000000001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21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35.21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50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15.84395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32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50.07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29.88</v>
      </c>
      <c r="C4" s="721">
        <v>83</v>
      </c>
      <c r="D4" s="710"/>
      <c r="E4" s="711"/>
      <c r="F4" s="712"/>
    </row>
    <row r="5" spans="1:6" x14ac:dyDescent="0.25">
      <c r="A5" s="286">
        <v>2012</v>
      </c>
      <c r="B5" s="614">
        <v>31.2</v>
      </c>
      <c r="C5" s="722">
        <v>66</v>
      </c>
      <c r="D5" s="713"/>
      <c r="E5" s="641"/>
      <c r="F5" s="714"/>
    </row>
    <row r="6" spans="1:6" x14ac:dyDescent="0.25">
      <c r="A6" s="286">
        <v>2013</v>
      </c>
      <c r="B6" s="614">
        <v>33.409999999999997</v>
      </c>
      <c r="C6" s="722">
        <v>56</v>
      </c>
      <c r="D6" s="715">
        <v>15.84395</v>
      </c>
      <c r="E6" s="609">
        <v>32</v>
      </c>
      <c r="F6" s="716">
        <v>50.07</v>
      </c>
    </row>
    <row r="7" spans="1:6" x14ac:dyDescent="0.25">
      <c r="A7" s="219">
        <v>2014</v>
      </c>
      <c r="B7" s="615">
        <v>35.21</v>
      </c>
      <c r="C7" s="723">
        <v>50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3664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2331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2956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213.25</v>
      </c>
      <c r="G3" s="217" t="s">
        <v>765</v>
      </c>
      <c r="H3" s="71">
        <v>4443</v>
      </c>
    </row>
    <row r="4" spans="1:9" x14ac:dyDescent="0.25">
      <c r="A4" s="286" t="s">
        <v>760</v>
      </c>
      <c r="B4" s="214">
        <v>29718.35</v>
      </c>
      <c r="G4" s="286" t="s">
        <v>766</v>
      </c>
      <c r="H4" s="214">
        <v>49854</v>
      </c>
    </row>
    <row r="5" spans="1:9" x14ac:dyDescent="0.25">
      <c r="A5" s="286" t="s">
        <v>761</v>
      </c>
      <c r="B5" s="214">
        <v>148.27000000000001</v>
      </c>
      <c r="G5" s="286" t="s">
        <v>767</v>
      </c>
      <c r="H5" s="214">
        <v>4269</v>
      </c>
    </row>
    <row r="6" spans="1:9" x14ac:dyDescent="0.25">
      <c r="A6" s="286" t="s">
        <v>762</v>
      </c>
      <c r="B6" s="214">
        <v>75.72</v>
      </c>
      <c r="G6" s="286" t="s">
        <v>768</v>
      </c>
      <c r="H6" s="214">
        <v>178349</v>
      </c>
    </row>
    <row r="7" spans="1:9" x14ac:dyDescent="0.25">
      <c r="A7" s="286" t="s">
        <v>763</v>
      </c>
      <c r="B7" s="214">
        <v>1.75</v>
      </c>
      <c r="G7" s="1" t="s">
        <v>24</v>
      </c>
      <c r="H7" s="288">
        <v>236915</v>
      </c>
    </row>
    <row r="8" spans="1:9" x14ac:dyDescent="0.25">
      <c r="A8" s="287" t="s">
        <v>764</v>
      </c>
      <c r="B8" s="73">
        <v>129.21</v>
      </c>
    </row>
    <row r="9" spans="1:9" x14ac:dyDescent="0.25">
      <c r="A9" s="1" t="s">
        <v>24</v>
      </c>
      <c r="B9" s="288">
        <v>30286.55</v>
      </c>
      <c r="I9" s="41" t="s">
        <v>876</v>
      </c>
    </row>
    <row r="10" spans="1:9" x14ac:dyDescent="0.25">
      <c r="G10" s="29" t="s">
        <v>775</v>
      </c>
      <c r="H10" s="58">
        <v>16688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3596</v>
      </c>
      <c r="C4" s="55">
        <v>544</v>
      </c>
      <c r="D4" s="110">
        <v>3052</v>
      </c>
    </row>
    <row r="5" spans="1:4" ht="30" customHeight="1" x14ac:dyDescent="0.25">
      <c r="A5" s="274" t="s">
        <v>884</v>
      </c>
      <c r="B5" s="212">
        <v>3095</v>
      </c>
      <c r="C5" s="58">
        <v>2029</v>
      </c>
      <c r="D5" s="160">
        <v>1066</v>
      </c>
    </row>
    <row r="6" spans="1:4" x14ac:dyDescent="0.25">
      <c r="A6" s="274" t="s">
        <v>772</v>
      </c>
      <c r="B6" s="212">
        <v>4</v>
      </c>
      <c r="C6" s="58">
        <v>1</v>
      </c>
      <c r="D6" s="160">
        <v>3</v>
      </c>
    </row>
    <row r="7" spans="1:4" ht="30" x14ac:dyDescent="0.25">
      <c r="A7" s="274" t="s">
        <v>773</v>
      </c>
      <c r="B7" s="212">
        <v>240</v>
      </c>
      <c r="C7" s="58">
        <v>67</v>
      </c>
      <c r="D7" s="160">
        <v>173</v>
      </c>
    </row>
    <row r="8" spans="1:4" x14ac:dyDescent="0.25">
      <c r="A8" s="201" t="s">
        <v>774</v>
      </c>
      <c r="B8" s="72">
        <v>3664</v>
      </c>
      <c r="C8" s="61">
        <v>519</v>
      </c>
      <c r="D8" s="111">
        <v>3145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25</v>
      </c>
      <c r="C14" s="276">
        <f>D6/B6*100</f>
        <v>75</v>
      </c>
    </row>
    <row r="15" spans="1:4" ht="60" x14ac:dyDescent="0.25">
      <c r="A15" s="277" t="s">
        <v>885</v>
      </c>
      <c r="B15" s="282">
        <f>C5/B5*100</f>
        <v>65.557350565428109</v>
      </c>
      <c r="C15" s="278">
        <f>D5/B5*100</f>
        <v>34.442649434571891</v>
      </c>
    </row>
    <row r="16" spans="1:4" ht="30" x14ac:dyDescent="0.25">
      <c r="A16" s="279" t="s">
        <v>821</v>
      </c>
      <c r="B16" s="283">
        <f>C4/B4*100</f>
        <v>15.127919911012237</v>
      </c>
      <c r="C16" s="280">
        <f>D4/B4*100</f>
        <v>84.872080088987772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25</v>
      </c>
      <c r="C21" s="276">
        <f>C14</f>
        <v>75</v>
      </c>
    </row>
    <row r="22" spans="1:3" ht="60" x14ac:dyDescent="0.25">
      <c r="A22" s="277" t="s">
        <v>823</v>
      </c>
      <c r="B22" s="282">
        <f t="shared" ref="B22:C23" si="0">B15</f>
        <v>65.557350565428109</v>
      </c>
      <c r="C22" s="278">
        <f t="shared" si="0"/>
        <v>34.442649434571891</v>
      </c>
    </row>
    <row r="23" spans="1:3" ht="30" x14ac:dyDescent="0.25">
      <c r="A23" s="279" t="s">
        <v>858</v>
      </c>
      <c r="B23" s="285">
        <f t="shared" si="0"/>
        <v>15.127919911012237</v>
      </c>
      <c r="C23" s="284">
        <f t="shared" si="0"/>
        <v>84.872080088987772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3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22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608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40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1448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90.7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666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2531</v>
      </c>
      <c r="C6" s="973">
        <v>761</v>
      </c>
      <c r="D6" s="945">
        <v>1770</v>
      </c>
      <c r="E6" s="973">
        <v>2464</v>
      </c>
      <c r="F6" s="973">
        <v>905</v>
      </c>
      <c r="G6" s="945">
        <v>1559</v>
      </c>
      <c r="H6" s="599">
        <v>2538</v>
      </c>
      <c r="I6" s="616">
        <v>781</v>
      </c>
      <c r="J6" s="945">
        <v>1757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312</v>
      </c>
      <c r="C7" s="975">
        <v>133</v>
      </c>
      <c r="D7" s="976">
        <v>179</v>
      </c>
      <c r="E7" s="975">
        <v>134</v>
      </c>
      <c r="F7" s="975">
        <v>60</v>
      </c>
      <c r="G7" s="976">
        <v>74</v>
      </c>
      <c r="H7" s="753">
        <v>320</v>
      </c>
      <c r="I7" s="690">
        <v>137</v>
      </c>
      <c r="J7" s="976">
        <v>183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39</v>
      </c>
      <c r="C8" s="978">
        <v>0</v>
      </c>
      <c r="D8" s="979">
        <v>39</v>
      </c>
      <c r="E8" s="978">
        <v>87</v>
      </c>
      <c r="F8" s="978">
        <v>47</v>
      </c>
      <c r="G8" s="979">
        <v>40</v>
      </c>
      <c r="H8" s="754">
        <v>140</v>
      </c>
      <c r="I8" s="691">
        <v>51</v>
      </c>
      <c r="J8" s="979">
        <v>89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14</v>
      </c>
      <c r="C12" s="600">
        <v>14</v>
      </c>
      <c r="D12" s="600">
        <v>14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1809</v>
      </c>
      <c r="C14" s="751">
        <v>1904</v>
      </c>
      <c r="D14" s="751">
        <v>2042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227</v>
      </c>
      <c r="C16" s="1029">
        <v>239</v>
      </c>
      <c r="D16" s="751">
        <v>237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414</v>
      </c>
      <c r="C17" s="752">
        <v>381</v>
      </c>
      <c r="D17" s="752">
        <v>429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0.56818181818181823</v>
      </c>
      <c r="C21" s="289">
        <f>C12/SUM(C12:C17)*100</f>
        <v>0.55161544523246653</v>
      </c>
      <c r="D21" s="289">
        <f>D12/SUM(D12:D17)*100</f>
        <v>0.51432770022042618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73.41720779220779</v>
      </c>
      <c r="C23" s="290">
        <f>C14/SUM(C12:C17)*100</f>
        <v>75.019700551615443</v>
      </c>
      <c r="D23" s="290">
        <f>D14/SUM(D12:D17)*100</f>
        <v>75.018368846436445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9.2126623376623371</v>
      </c>
      <c r="C25" s="290">
        <f>C16/SUM(C12:C17)*100</f>
        <v>9.4168636721828207</v>
      </c>
      <c r="D25" s="290">
        <f>D16/SUM(D12:D17)*100</f>
        <v>8.7068332108743576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16.801948051948052</v>
      </c>
      <c r="C26" s="291">
        <f>C17/SUM(C12:C17)*100</f>
        <v>15.011820330969266</v>
      </c>
      <c r="D26" s="291">
        <f>D17/SUM(D12:D17)*100</f>
        <v>15.760470242468774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6.3</v>
      </c>
      <c r="C7" s="600">
        <v>3.3</v>
      </c>
      <c r="D7" s="600">
        <v>7.8</v>
      </c>
    </row>
    <row r="8" spans="1:6" x14ac:dyDescent="0.25">
      <c r="A8" s="695" t="s">
        <v>944</v>
      </c>
      <c r="B8" s="751">
        <v>0</v>
      </c>
      <c r="C8" s="751">
        <v>4.0999999999999996</v>
      </c>
      <c r="D8" s="751">
        <v>4</v>
      </c>
    </row>
    <row r="9" spans="1:6" x14ac:dyDescent="0.25">
      <c r="A9" s="696" t="s">
        <v>224</v>
      </c>
      <c r="B9" s="752">
        <v>93.8</v>
      </c>
      <c r="C9" s="752">
        <v>92.6</v>
      </c>
      <c r="D9" s="752">
        <v>88.2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6.3</v>
      </c>
      <c r="C13" s="697">
        <f t="shared" ref="C13:D13" si="1">IF(ISBLANK(C7),"",C7)</f>
        <v>3.3</v>
      </c>
      <c r="D13" s="697">
        <f t="shared" si="1"/>
        <v>7.8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0</v>
      </c>
      <c r="C14" s="698">
        <f t="shared" si="2"/>
        <v>4.0999999999999996</v>
      </c>
      <c r="D14" s="698">
        <f t="shared" si="2"/>
        <v>4</v>
      </c>
    </row>
    <row r="15" spans="1:6" x14ac:dyDescent="0.25">
      <c r="A15" s="702" t="s">
        <v>1630</v>
      </c>
      <c r="B15" s="699">
        <f t="shared" si="2"/>
        <v>93.8</v>
      </c>
      <c r="C15" s="699">
        <f t="shared" si="2"/>
        <v>92.6</v>
      </c>
      <c r="D15" s="699">
        <f t="shared" si="2"/>
        <v>88.2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6.3</v>
      </c>
      <c r="C18" s="697">
        <f t="shared" ref="C18:D18" si="4">IF(ISBLANK(C7),"",C7)</f>
        <v>3.3</v>
      </c>
      <c r="D18" s="697">
        <f t="shared" si="4"/>
        <v>7.8</v>
      </c>
    </row>
    <row r="19" spans="1:5" x14ac:dyDescent="0.25">
      <c r="A19" s="701" t="s">
        <v>1632</v>
      </c>
      <c r="B19" s="698">
        <f t="shared" ref="B19:D20" si="5">IF(ISBLANK(B8),"",B8)</f>
        <v>0</v>
      </c>
      <c r="C19" s="698">
        <f t="shared" si="5"/>
        <v>4.0999999999999996</v>
      </c>
      <c r="D19" s="698">
        <f t="shared" si="5"/>
        <v>4</v>
      </c>
    </row>
    <row r="20" spans="1:5" x14ac:dyDescent="0.25">
      <c r="A20" s="702" t="s">
        <v>1633</v>
      </c>
      <c r="B20" s="699">
        <f t="shared" si="5"/>
        <v>93.8</v>
      </c>
      <c r="C20" s="699">
        <f t="shared" si="5"/>
        <v>92.6</v>
      </c>
      <c r="D20" s="699">
        <f t="shared" si="5"/>
        <v>88.2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113.4</v>
      </c>
      <c r="C5" s="611">
        <v>113.5</v>
      </c>
      <c r="D5" s="1030">
        <v>113.5</v>
      </c>
      <c r="F5" s="28"/>
      <c r="G5" s="693">
        <f>A5</f>
        <v>2020</v>
      </c>
      <c r="H5" s="669">
        <f>IF(ISBLANK(B5),"",B5)</f>
        <v>113.4</v>
      </c>
      <c r="I5" s="618">
        <f t="shared" ref="H5:I7" si="0">IF(ISBLANK(C5),"",C5)</f>
        <v>113.5</v>
      </c>
    </row>
    <row r="6" spans="1:10" x14ac:dyDescent="0.25">
      <c r="A6" s="749">
        <v>2021</v>
      </c>
      <c r="B6" s="601">
        <v>107.7</v>
      </c>
      <c r="C6" s="612">
        <v>110</v>
      </c>
      <c r="D6" s="946">
        <v>109</v>
      </c>
      <c r="F6" s="44"/>
      <c r="G6" s="693">
        <f t="shared" ref="G6:G7" si="1">A6</f>
        <v>2021</v>
      </c>
      <c r="H6" s="670">
        <f t="shared" si="0"/>
        <v>107.7</v>
      </c>
      <c r="I6" s="619">
        <f t="shared" si="0"/>
        <v>110</v>
      </c>
    </row>
    <row r="7" spans="1:10" x14ac:dyDescent="0.25">
      <c r="A7" s="750">
        <v>2022</v>
      </c>
      <c r="B7" s="601">
        <v>106.5</v>
      </c>
      <c r="C7" s="612">
        <v>113</v>
      </c>
      <c r="D7" s="946">
        <v>109.7</v>
      </c>
      <c r="F7" s="44"/>
      <c r="G7" s="693">
        <f t="shared" si="1"/>
        <v>2022</v>
      </c>
      <c r="H7" s="671">
        <f t="shared" si="0"/>
        <v>106.5</v>
      </c>
      <c r="I7" s="620">
        <f t="shared" si="0"/>
        <v>113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113.4</v>
      </c>
      <c r="I13" s="618">
        <f>IF(ISBLANK(C5),"",C5)</f>
        <v>113.5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107.7</v>
      </c>
      <c r="I14" s="619">
        <f t="shared" si="3"/>
        <v>110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106.5</v>
      </c>
      <c r="I15" s="620">
        <f t="shared" si="4"/>
        <v>113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18" t="str">
        <f>'DEM1'!B2</f>
        <v>Стара Пазова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34" t="s">
        <v>2811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350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9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62215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178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9.1999999999999993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13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-3.8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75.25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43.1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139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2.72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57216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58825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2008</v>
      </c>
      <c r="C63" s="548">
        <f>IF(ISBLANK('DEM2'!C7),"-",'DEM2'!C7)</f>
        <v>2271</v>
      </c>
      <c r="D63" s="548"/>
      <c r="E63" s="548">
        <f>IF(ISBLANK('DEM2'!D8),"-",'DEM2'!D8)</f>
        <v>2098</v>
      </c>
      <c r="F63" s="548">
        <f>IF(ISBLANK('DEM2'!C8),"-",'DEM2'!C8)</f>
        <v>2288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2467</v>
      </c>
      <c r="C64" s="317">
        <f>IF(ISBLANK('DEM2'!F7),"-",'DEM2'!F7)</f>
        <v>2746</v>
      </c>
      <c r="D64" s="789"/>
      <c r="E64" s="317">
        <f>IF(ISBLANK('DEM2'!G8),"-",'DEM2'!G8)</f>
        <v>2389</v>
      </c>
      <c r="F64" s="317">
        <f>IF(ISBLANK('DEM2'!F8),"-",'DEM2'!F8)</f>
        <v>2709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1351</v>
      </c>
      <c r="C65" s="345">
        <f>IF(ISBLANK('DEM2'!I7),"-",'DEM2'!I7)</f>
        <v>1387</v>
      </c>
      <c r="D65" s="393"/>
      <c r="E65" s="345">
        <f>IF(ISBLANK('DEM2'!J8),"-",'DEM2'!J8)</f>
        <v>1247</v>
      </c>
      <c r="F65" s="345">
        <f>IF(ISBLANK('DEM2'!I8),"-",'DEM2'!I8)</f>
        <v>1316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5480</v>
      </c>
      <c r="C66" s="348">
        <f>IF(ISBLANK('DEM2'!L7),"-",'DEM2'!L7)</f>
        <v>6060</v>
      </c>
      <c r="D66" s="394"/>
      <c r="E66" s="348">
        <f>IF(ISBLANK('DEM2'!M8),"-",'DEM2'!M8)</f>
        <v>5415</v>
      </c>
      <c r="F66" s="348">
        <f>IF(ISBLANK('DEM2'!L8),"-",'DEM2'!L8)</f>
        <v>6003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5085</v>
      </c>
      <c r="C67" s="345">
        <f>IF(ISBLANK('DEM2'!O7),"-",'DEM2'!O7)</f>
        <v>5373</v>
      </c>
      <c r="D67" s="393"/>
      <c r="E67" s="345">
        <f>IF(ISBLANK('DEM2'!P8),"-",'DEM2'!P8)</f>
        <v>4737</v>
      </c>
      <c r="F67" s="345">
        <f>IF(ISBLANK('DEM2'!O8),"-",'DEM2'!O8)</f>
        <v>4949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20715</v>
      </c>
      <c r="C68" s="317">
        <f>IF(ISBLANK('DEM2'!R7),"-",'DEM2'!R7)</f>
        <v>21118</v>
      </c>
      <c r="D68" s="395"/>
      <c r="E68" s="317">
        <f>IF(ISBLANK('DEM2'!S8),"-",'DEM2'!S8)</f>
        <v>19726</v>
      </c>
      <c r="F68" s="317">
        <f>IF(ISBLANK('DEM2'!R8),"-",'DEM2'!R8)</f>
        <v>19799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32638</v>
      </c>
      <c r="C69" s="463">
        <f>IF(ISBLANK('DEM2'!U7),"-",'DEM2'!U7)</f>
        <v>31867</v>
      </c>
      <c r="D69" s="799"/>
      <c r="E69" s="463">
        <f>IF(ISBLANK('DEM2'!V8),"-",'DEM2'!V8)</f>
        <v>31684</v>
      </c>
      <c r="F69" s="463">
        <f>IF(ISBLANK('DEM2'!U8),"-",'DEM2'!U8)</f>
        <v>30531</v>
      </c>
      <c r="Y69" s="11"/>
      <c r="Z69" s="15"/>
    </row>
    <row r="70" spans="1:26" ht="24.95" customHeight="1" x14ac:dyDescent="0.25">
      <c r="A70" s="1126" t="s">
        <v>1554</v>
      </c>
      <c r="B70" s="1126"/>
      <c r="C70" s="1126"/>
      <c r="D70" s="1126"/>
      <c r="E70" s="1126"/>
      <c r="F70" s="1126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3.6</v>
      </c>
      <c r="G115" s="800">
        <f>IF(ISBLANK('DEM2'!E23),"-",'DEM2'!E23)</f>
        <v>10.7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1.7</v>
      </c>
      <c r="G116" s="407">
        <f>IF(ISBLANK('DEM2'!E24),"-",'DEM2'!E24)</f>
        <v>1.7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5.2</v>
      </c>
      <c r="G117" s="801">
        <f>IF(ISBLANK('DEM2'!E25),"-",'DEM2'!E25)</f>
        <v>13.9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76" t="s">
        <v>2629</v>
      </c>
      <c r="G118" s="1176"/>
      <c r="H118" s="1176"/>
      <c r="I118" s="1176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26008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22923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36.799999999999997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78099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901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16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1453</v>
      </c>
      <c r="B234" s="1103"/>
      <c r="C234" s="805">
        <f>IF(ISBLANK(SIROMASTVO1!B6),"-",SIROMASTVO1!B6)</f>
        <v>19.600000000000001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1197</v>
      </c>
      <c r="B235" s="1102"/>
      <c r="C235" s="543">
        <f>IF(ISBLANK(SIROMASTVO1!B7),"-",SIROMASTVO1!B7)</f>
        <v>21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1198</v>
      </c>
      <c r="B236" s="1143"/>
      <c r="C236" s="543">
        <f>IF(ISBLANK(SIROMASTVO1!B4),"-",SIROMASTVO1!B4)</f>
        <v>32.9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1454</v>
      </c>
      <c r="B237" s="1116"/>
      <c r="C237" s="806">
        <f>IF(ISBLANK(SIROMASTVO1!B5),"-",SIROMASTVO1!B5)</f>
        <v>6.1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2695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05" t="s">
        <v>961</v>
      </c>
      <c r="B243" s="1105"/>
      <c r="C243" s="1105"/>
      <c r="D243" s="1105"/>
      <c r="E243" s="1135">
        <f>IF(ISBLANK('EKO4'!B8),"-",'EKO4'!B8)</f>
        <v>6360073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40">
        <f>IF(ISBLANK('EKO4'!B9),"-",'EKO4'!B9)</f>
        <v>102227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4" t="s">
        <v>1455</v>
      </c>
      <c r="B245" s="1174"/>
      <c r="C245" s="1174"/>
      <c r="D245" s="1174"/>
      <c r="E245" s="1141">
        <f>IF(ISBLANK('EKO6'!D6),"-",'EKO6'!D6)</f>
        <v>1651048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975</v>
      </c>
      <c r="B246" s="1165"/>
      <c r="C246" s="1165"/>
      <c r="D246" s="1165"/>
      <c r="E246" s="1136">
        <f>IF(ISBLANK(OBRAZ9!B5),"-",OBRAZ9!B5)</f>
        <v>900459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1456</v>
      </c>
      <c r="B247" s="1166"/>
      <c r="C247" s="1166"/>
      <c r="D247" s="1166"/>
      <c r="E247" s="1168">
        <f>IF(ISBLANK('EKO6'!E6),"-",'EKO6'!E6)</f>
        <v>26538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1457</v>
      </c>
      <c r="B248" s="1167"/>
      <c r="C248" s="1167"/>
      <c r="D248" s="1167"/>
      <c r="E248" s="1169">
        <f>IF(ISBLANK('EKO6'!B6),"-",'EKO6'!B6)</f>
        <v>1038860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1458</v>
      </c>
      <c r="B249" s="1166"/>
      <c r="C249" s="1166"/>
      <c r="D249" s="1166"/>
      <c r="E249" s="1168">
        <f>IF(ISBLANK('EKO6'!C6),"-",'EKO6'!C6)</f>
        <v>16698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1459</v>
      </c>
      <c r="B250" s="1138"/>
      <c r="C250" s="1138"/>
      <c r="D250" s="1138"/>
      <c r="E250" s="1169">
        <f>IF(ISBLANK('EKO6'!F6),"-",'EKO6'!F6)</f>
        <v>106745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1460</v>
      </c>
      <c r="B251" s="1139"/>
      <c r="C251" s="1139"/>
      <c r="D251" s="1139"/>
      <c r="E251" s="1137">
        <f>IF(ISBLANK('EKO6'!G6),"-",'EKO6'!G6)</f>
        <v>1716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2696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958</v>
      </c>
      <c r="B256" s="1105"/>
      <c r="C256" s="1105"/>
      <c r="D256" s="1105"/>
      <c r="E256" s="1135">
        <f>IF(ISBLANK('EKO4'!B4),"-",'EKO4'!B4)</f>
        <v>3397737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40">
        <f>IF(ISBLANK('EKO4'!B5),"-",'EKO4'!B5)</f>
        <v>54613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959</v>
      </c>
      <c r="B258" s="1108"/>
      <c r="C258" s="1108"/>
      <c r="D258" s="1108"/>
      <c r="E258" s="1141">
        <f>IF(ISBLANK('EKO4'!B6),"-",'EKO4'!B6)</f>
        <v>3396521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960</v>
      </c>
      <c r="B259" s="1106"/>
      <c r="C259" s="1106"/>
      <c r="D259" s="1106"/>
      <c r="E259" s="1137">
        <f>IF(ISBLANK('EKO4'!B7),"-",'EKO4'!B7)</f>
        <v>54593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5" t="s">
        <v>1565</v>
      </c>
      <c r="B262" s="1175"/>
      <c r="C262" s="1175"/>
      <c r="D262" s="1175"/>
      <c r="E262" s="1175"/>
      <c r="F262" s="1175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35">
        <f>IF(ISBLANK('EKO4'!B10),"-",'EKO4'!B10)</f>
        <v>1316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3734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962</v>
      </c>
      <c r="B265" s="1106"/>
      <c r="C265" s="1137">
        <f>IF(ISBLANK('EKO4'!B16),"-",'EKO4'!B16)</f>
        <v>1735449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3664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2956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2331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16688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859</v>
      </c>
      <c r="B298" s="1152"/>
      <c r="C298" s="1152"/>
      <c r="D298" s="1152"/>
      <c r="E298" s="1152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0" t="s">
        <v>489</v>
      </c>
      <c r="E299" s="1120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3596</v>
      </c>
      <c r="C300" s="808">
        <f>IF(ISBLANK(POLJ3!C4),"-",POLJ3!C4)</f>
        <v>544</v>
      </c>
      <c r="D300" s="1153">
        <f>IF(ISBLANK(POLJ3!D4),"-",POLJ3!D4)</f>
        <v>3052</v>
      </c>
      <c r="E300" s="1153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3095</v>
      </c>
      <c r="C301" s="789">
        <f>IF(ISBLANK(POLJ3!C5),"-",POLJ3!C5)</f>
        <v>2029</v>
      </c>
      <c r="D301" s="1154">
        <f>IF(ISBLANK(POLJ3!D5),"-",POLJ3!D5)</f>
        <v>1066</v>
      </c>
      <c r="E301" s="1154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4</v>
      </c>
      <c r="C302" s="790">
        <f>IF(ISBLANK(POLJ3!C6),"-",POLJ3!C6)</f>
        <v>1</v>
      </c>
      <c r="D302" s="1155">
        <f>IF(ISBLANK(POLJ3!D6),"-",POLJ3!D6)</f>
        <v>3</v>
      </c>
      <c r="E302" s="1155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240</v>
      </c>
      <c r="C303" s="791">
        <f>IF(ISBLANK(POLJ3!C7),"-",POLJ3!C7)</f>
        <v>67</v>
      </c>
      <c r="D303" s="1164">
        <f>IF(ISBLANK(POLJ3!D7),"-",POLJ3!D7)</f>
        <v>173</v>
      </c>
      <c r="E303" s="1164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3664</v>
      </c>
      <c r="C304" s="807">
        <f>IF(ISBLANK(POLJ3!C8),"-",POLJ3!C8)</f>
        <v>519</v>
      </c>
      <c r="D304" s="1122">
        <f>IF(ISBLANK(POLJ3!D8),"-",POLJ3!D8)</f>
        <v>3145</v>
      </c>
      <c r="E304" s="1122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23">
        <f>IF(ISBLANK(POLJ2!B3),"-",POLJ2!B3)</f>
        <v>213.25</v>
      </c>
      <c r="C310" s="1123"/>
      <c r="D310" s="3"/>
      <c r="E310" s="5"/>
      <c r="F310" s="5"/>
      <c r="G310" s="815" t="s">
        <v>854</v>
      </c>
      <c r="H310" s="816">
        <f>IF(ISBLANK(POLJ2!H3),"-",POLJ2!H3)</f>
        <v>4443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24">
        <f>IF(ISBLANK(POLJ2!B4),"-",POLJ2!B4)</f>
        <v>29718.35</v>
      </c>
      <c r="C311" s="1124"/>
      <c r="D311" s="3"/>
      <c r="E311" s="5"/>
      <c r="F311" s="5"/>
      <c r="G311" s="810" t="s">
        <v>855</v>
      </c>
      <c r="H311" s="248">
        <f>IF(ISBLANK(POLJ2!H4),"-",POLJ2!H4)</f>
        <v>49854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24">
        <f>IF(ISBLANK(POLJ2!B5),"-",POLJ2!B5)</f>
        <v>148.27000000000001</v>
      </c>
      <c r="C312" s="1124"/>
      <c r="D312" s="3"/>
      <c r="E312" s="5"/>
      <c r="F312" s="5"/>
      <c r="G312" s="810" t="s">
        <v>856</v>
      </c>
      <c r="H312" s="248">
        <f>IF(ISBLANK(POLJ2!H5),"-",POLJ2!H5)</f>
        <v>4269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24">
        <f>IF(ISBLANK(POLJ2!B6),"-",POLJ2!B6)</f>
        <v>75.72</v>
      </c>
      <c r="C313" s="1124"/>
      <c r="D313" s="3"/>
      <c r="E313" s="5"/>
      <c r="F313" s="5"/>
      <c r="G313" s="812" t="s">
        <v>857</v>
      </c>
      <c r="H313" s="249">
        <f>IF(ISBLANK(POLJ2!H6),"-",POLJ2!H6)</f>
        <v>178349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24">
        <f>IF(ISBLANK(POLJ2!B7),"-",POLJ2!B7)</f>
        <v>1.75</v>
      </c>
      <c r="C314" s="1124"/>
      <c r="D314" s="3"/>
      <c r="E314" s="5"/>
      <c r="F314" s="5"/>
      <c r="G314" s="814" t="s">
        <v>847</v>
      </c>
      <c r="H314" s="817">
        <f>IF(ISBLANK(POLJ2!H7),"-",POLJ2!H7)</f>
        <v>236915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25">
        <f>IF(ISBLANK(POLJ2!B8),"-",POLJ2!B8)</f>
        <v>129.21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1">
        <f>IF(ISBLANK(POLJ2!B9),"-",POLJ2!B9)</f>
        <v>30286.55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8" t="s">
        <v>891</v>
      </c>
      <c r="B361" s="1178"/>
      <c r="C361" s="341">
        <f>IF(ISBLANK(OBRAZ1!B4),"-",OBRAZ1!B4)</f>
        <v>3</v>
      </c>
      <c r="D361" s="400"/>
      <c r="E361" s="342" t="str">
        <f>IF(LEN(OBRAZ1!C4)&gt;0,"(" &amp; OBRAZ1!C4 &amp; ")", "-")</f>
        <v>(2022)</v>
      </c>
      <c r="F361" s="314"/>
      <c r="G361" s="1177" t="s">
        <v>1975</v>
      </c>
      <c r="H361" s="1177"/>
      <c r="I361" s="1177"/>
      <c r="J361" s="1177"/>
      <c r="K361" s="1177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22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08" t="s">
        <v>1331</v>
      </c>
      <c r="B363" s="1108"/>
      <c r="C363" s="348">
        <f>IF(ISBLANK(OBRAZ1!B6),"-",OBRAZ1!B6)</f>
        <v>608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40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2538</v>
      </c>
      <c r="I364" s="808">
        <f>IF(ISBLANK(OBRAZ2!I6),"-",OBRAZ2!I6)</f>
        <v>781</v>
      </c>
      <c r="J364" s="808">
        <f>IF(ISBLANK(OBRAZ2!J6),"-",OBRAZ2!J6)</f>
        <v>1757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1332</v>
      </c>
      <c r="B365" s="1108"/>
      <c r="C365" s="348">
        <f>IF(ISBLANK(OBRAZ1!B8),"-",OBRAZ1!B8)</f>
        <v>1448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320</v>
      </c>
      <c r="I365" s="416">
        <f>IF(ISBLANK(OBRAZ2!I7),"-",OBRAZ2!I7)</f>
        <v>137</v>
      </c>
      <c r="J365" s="416">
        <f>IF(ISBLANK(OBRAZ2!J7),"-",OBRAZ2!J7)</f>
        <v>183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90.7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140</v>
      </c>
      <c r="I366" s="807">
        <f>IF(ISBLANK(OBRAZ2!I8),"-",OBRAZ2!I8)</f>
        <v>51</v>
      </c>
      <c r="J366" s="807">
        <f>IF(ISBLANK(OBRAZ2!J8),"-",OBRAZ2!J8)</f>
        <v>89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3" t="s">
        <v>1333</v>
      </c>
      <c r="B367" s="1173"/>
      <c r="C367" s="353">
        <f>IF(ISBLANK(OBRAZ1!B10),"-",OBRAZ1!B10)</f>
        <v>666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0.56818181818181823</v>
      </c>
      <c r="I375" s="850">
        <f>IF(ISBLANK(OBRAZ2!C12),"-",OBRAZ2!C21)</f>
        <v>0.55161544523246653</v>
      </c>
      <c r="J375" s="850">
        <f>IF(ISBLANK(OBRAZ2!D12),"-",OBRAZ2!D21)</f>
        <v>0.51432770022042618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73.41720779220779</v>
      </c>
      <c r="I377" s="851">
        <f>IF(ISBLANK(OBRAZ2!C14),"-",OBRAZ2!C23)</f>
        <v>75.019700551615443</v>
      </c>
      <c r="J377" s="851">
        <f>IF(ISBLANK(OBRAZ2!D14),"-",OBRAZ2!D23)</f>
        <v>75.018368846436445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9.2126623376623371</v>
      </c>
      <c r="I379" s="851">
        <f>IF(ISBLANK(OBRAZ2!C16),"-",OBRAZ2!C25)</f>
        <v>9.4168636721828207</v>
      </c>
      <c r="J379" s="851">
        <f>IF(ISBLANK(OBRAZ2!D16),"-",OBRAZ2!D25)</f>
        <v>8.7068332108743576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16.801948051948052</v>
      </c>
      <c r="I380" s="852">
        <f>IF(ISBLANK(OBRAZ2!C17),"-",OBRAZ2!C26)</f>
        <v>15.011820330969266</v>
      </c>
      <c r="J380" s="852">
        <f>IF(ISBLANK(OBRAZ2!D17),"-",OBRAZ2!D26)</f>
        <v>15.760470242468774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21" t="s">
        <v>1334</v>
      </c>
      <c r="B408" s="1121"/>
      <c r="C408" s="548">
        <f>IF(ISBLANK(OBRAZ5!B4),"-",OBRAZ5!B4)</f>
        <v>10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3" t="s">
        <v>1335</v>
      </c>
      <c r="B409" s="1113"/>
      <c r="C409" s="345">
        <f>IF(ISBLANK(OBRAZ5!B5),"-",OBRAZ5!B5)</f>
        <v>2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1336</v>
      </c>
      <c r="B410" s="1108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2480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2517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2" t="s">
        <v>1337</v>
      </c>
      <c r="B413" s="1112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70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26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29" t="s">
        <v>1000</v>
      </c>
      <c r="B416" s="1129"/>
      <c r="C416" s="406">
        <f>IF(ISBLANK(OBRAZ5!B12),"-",OBRAZ5!B12)</f>
        <v>95.6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2" t="s">
        <v>1338</v>
      </c>
      <c r="B417" s="1112"/>
      <c r="C417" s="317">
        <f>IF(ISBLANK(OBRAZ5!B13),"-",OBRAZ5!B13)</f>
        <v>608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0" t="s">
        <v>506</v>
      </c>
      <c r="B418" s="1110"/>
      <c r="C418" s="407">
        <f>IF(ISBLANK(OBRAZ5!B14),"-",OBRAZ5!B14)</f>
        <v>98.4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0.2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507</v>
      </c>
      <c r="B420" s="1112"/>
      <c r="C420" s="317">
        <f>IF(ISBLANK(OBRAZ5!B16),"-",OBRAZ5!B16)</f>
        <v>72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6" t="s">
        <v>508</v>
      </c>
      <c r="B421" s="1106"/>
      <c r="C421" s="463">
        <f>IF(ISBLANK(OBRAZ5!B17),"-",OBRAZ5!B17)</f>
        <v>0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1339</v>
      </c>
      <c r="B444" s="1132"/>
      <c r="C444" s="548">
        <f>IF(ISBLANK(OBRAZ7!B4),"-",OBRAZ7!B4)</f>
        <v>3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1340</v>
      </c>
      <c r="B445" s="1133"/>
      <c r="C445" s="317">
        <f>IF(COUNT(OBRAZ8!B7,OBRAZ8!E7,OBRAZ8!H7)=0,"-",OBRAZ8!K7)</f>
        <v>1584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0" t="s">
        <v>512</v>
      </c>
      <c r="B446" s="1130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1341</v>
      </c>
      <c r="B447" s="1158"/>
      <c r="C447" s="348">
        <f>IF(COUNT(OBRAZ8!B23,OBRAZ8!E23,OBRAZ8!H23)=0,"-",OBRAZ8!K23)</f>
        <v>381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1464</v>
      </c>
      <c r="B448" s="1130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07" t="s">
        <v>1465</v>
      </c>
      <c r="B449" s="1107"/>
      <c r="C449" s="407">
        <f>IF(ISBLANK(OBRAZ7!B9),"-",OBRAZ7!B9)</f>
        <v>1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513</v>
      </c>
      <c r="B450" s="1156"/>
      <c r="C450" s="463">
        <f>IF(ISBLANK(OBRAZ7!B10),"-",OBRAZ7!B10)</f>
        <v>24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1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5000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0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0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0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0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517</v>
      </c>
      <c r="B490" s="1105"/>
      <c r="C490" s="1105"/>
      <c r="D490" s="824"/>
      <c r="E490" s="548">
        <f>IF(ISBLANK(ZDRAV1!B4),"-",ZDRAV1!B4)</f>
        <v>67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2151</v>
      </c>
      <c r="B491" s="1112"/>
      <c r="C491" s="1112"/>
      <c r="D491" s="785"/>
      <c r="E491" s="407">
        <f>IF(ISBLANK(ZDRAV1!B5),"-",ZDRAV1!B5)</f>
        <v>1.1000000000000001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2" t="s">
        <v>2647</v>
      </c>
      <c r="B492" s="1112"/>
      <c r="C492" s="1112"/>
      <c r="D492" s="785"/>
      <c r="E492" s="407">
        <f>IF(ISBLANK(ZDRAV1!B6),"-",ZDRAV1!B6)</f>
        <v>0.8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2646</v>
      </c>
      <c r="B493" s="1112"/>
      <c r="C493" s="1112"/>
      <c r="D493" s="785"/>
      <c r="E493" s="407">
        <f>IF(ISBLANK(ZDRAV1!B7),"-",ZDRAV1!B7)</f>
        <v>0.6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2648</v>
      </c>
      <c r="B494" s="1112"/>
      <c r="C494" s="1112"/>
      <c r="D494" s="785"/>
      <c r="E494" s="407">
        <f>IF(ISBLANK(ZDRAV1!B8),"-",ZDRAV1!B8)</f>
        <v>0.11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1.8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08" t="s">
        <v>518</v>
      </c>
      <c r="B496" s="1108"/>
      <c r="C496" s="1108"/>
      <c r="D496" s="782"/>
      <c r="E496" s="406">
        <f>IF(ISBLANK(ZDRAV1!B10),"-",ZDRAV1!B10)</f>
        <v>81.7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0.56999999999999995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08" t="s">
        <v>1634</v>
      </c>
      <c r="B498" s="1108"/>
      <c r="C498" s="1108"/>
      <c r="D498" s="782"/>
      <c r="E498" s="348">
        <f>IF(ISBLANK(ZDRAV1!B14),"-",ZDRAV1!B14)</f>
        <v>0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0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2" t="s">
        <v>2152</v>
      </c>
      <c r="B500" s="1112"/>
      <c r="C500" s="1112"/>
      <c r="D500" s="389"/>
      <c r="E500" s="407">
        <f>IF(ISBLANK(ZDRAV1!B18),"-",ZDRAV1!B18)</f>
        <v>96.2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6" t="s">
        <v>2153</v>
      </c>
      <c r="B501" s="1106"/>
      <c r="C501" s="1106"/>
      <c r="D501" s="825"/>
      <c r="E501" s="801">
        <f>IF(ISBLANK(ZDRAV1!B19),"-",ZDRAV1!B19)</f>
        <v>72.8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1342</v>
      </c>
      <c r="B527" s="1105"/>
      <c r="C527" s="1105"/>
      <c r="D527" s="798"/>
      <c r="E527" s="548">
        <f>IF(ISBLANK('SOC1'!B4),"-",'SOC1'!B4)</f>
        <v>4521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7.3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1553</v>
      </c>
      <c r="B529" s="1112"/>
      <c r="C529" s="1112"/>
      <c r="D529" s="785"/>
      <c r="E529" s="317">
        <f>IF(ISBLANK('SOC1'!B8),"-",'SOC1'!B8)</f>
        <v>11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952</v>
      </c>
      <c r="B530" s="1112"/>
      <c r="C530" s="1112"/>
      <c r="D530" s="785"/>
      <c r="E530" s="317">
        <f>IF(ISBLANK('SOC1'!B9),"-",'SOC1'!B9)</f>
        <v>411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953</v>
      </c>
      <c r="B531" s="1106"/>
      <c r="C531" s="1106"/>
      <c r="D531" s="826"/>
      <c r="E531" s="463">
        <f>IF(ISBLANK('SOC1'!B10),"-",'SOC1'!B10)</f>
        <v>5668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2" t="s">
        <v>1491</v>
      </c>
      <c r="B545" s="1142"/>
      <c r="C545" s="1142"/>
      <c r="D545" s="827"/>
      <c r="E545" s="828">
        <f>IF(ISBLANK('SOC9'!E7),"-",'SOC9'!E7)</f>
        <v>55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1492</v>
      </c>
      <c r="B546" s="1110"/>
      <c r="C546" s="1110"/>
      <c r="D546" s="784"/>
      <c r="E546" s="317">
        <f>IF(ISBLANK('SOC3'!B4),"-",'SOC3'!B4)</f>
        <v>73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3" t="s">
        <v>1493</v>
      </c>
      <c r="B547" s="1113"/>
      <c r="C547" s="1113"/>
      <c r="D547" s="780"/>
      <c r="E547" s="409">
        <f>IF(ISBLANK('SOC3'!B5),"-",'SOC3'!B5)</f>
        <v>5.8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29" t="s">
        <v>1494</v>
      </c>
      <c r="B548" s="1129"/>
      <c r="C548" s="1129"/>
      <c r="D548" s="786"/>
      <c r="E548" s="406">
        <f>IF(ISBLANK('SOC3'!B6),"-",'SOC3'!B6)</f>
        <v>1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3" t="s">
        <v>1495</v>
      </c>
      <c r="B549" s="1113"/>
      <c r="C549" s="1113"/>
      <c r="D549" s="780"/>
      <c r="E549" s="409">
        <f>IF(ISBLANK('SOC3'!B7),"-",'SOC3'!B7)</f>
        <v>4.8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2" t="s">
        <v>1496</v>
      </c>
      <c r="B550" s="1172"/>
      <c r="C550" s="1172"/>
      <c r="D550" s="792"/>
      <c r="E550" s="414">
        <f>IF(ISBLANK('SOC3'!B8),"-",'SOC3'!B8)</f>
        <v>6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2" t="s">
        <v>1638</v>
      </c>
      <c r="B551" s="1112"/>
      <c r="C551" s="1112"/>
      <c r="D551" s="785"/>
      <c r="E551" s="317">
        <f>IF(ISBLANK('SOC3'!B9),"-",'SOC3'!B9)</f>
        <v>30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6" t="s">
        <v>1639</v>
      </c>
      <c r="B552" s="1106"/>
      <c r="C552" s="1106"/>
      <c r="D552" s="826"/>
      <c r="E552" s="801">
        <f>IF(ISBLANK('SOC3'!B10),"-",'SOC3'!B10)</f>
        <v>0.2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1"/>
      <c r="B553" s="1111"/>
      <c r="C553" s="1111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05" t="s">
        <v>1497</v>
      </c>
      <c r="B564" s="1105"/>
      <c r="C564" s="1105"/>
      <c r="D564" s="824"/>
      <c r="E564" s="548">
        <f>IF(ISBLANK('SOC5'!B4),"-",'SOC5'!B4)</f>
        <v>729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1.3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08" t="s">
        <v>1499</v>
      </c>
      <c r="B566" s="1108"/>
      <c r="C566" s="1108"/>
      <c r="D566" s="782"/>
      <c r="E566" s="348">
        <f>IF(ISBLANK('SOC5'!B6),"-",'SOC5'!B6)</f>
        <v>711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6.7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08" t="s">
        <v>1501</v>
      </c>
      <c r="B568" s="1108"/>
      <c r="C568" s="1108"/>
      <c r="D568" s="782"/>
      <c r="E568" s="348">
        <f>IF(ISBLANK('SOC5'!B8),"-",'SOC5'!B8)</f>
        <v>386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3.4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2" t="s">
        <v>1503</v>
      </c>
      <c r="B570" s="1112"/>
      <c r="C570" s="1112"/>
      <c r="D570" s="785"/>
      <c r="E570" s="317">
        <f>IF('SOC6'!E7&gt;0,'SOC6'!E7,"-")</f>
        <v>181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2" t="s">
        <v>1504</v>
      </c>
      <c r="B571" s="1112"/>
      <c r="C571" s="1112"/>
      <c r="D571" s="785"/>
      <c r="E571" s="317">
        <f>IF(ISBLANK('SOC5'!B11),"-",'SOC5'!B11)</f>
        <v>327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6" t="s">
        <v>1505</v>
      </c>
      <c r="B572" s="1106"/>
      <c r="C572" s="1106"/>
      <c r="D572" s="826"/>
      <c r="E572" s="801">
        <f>IF(ISBLANK('SOC5'!B12),"-",'SOC5'!B12)</f>
        <v>0.5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21" t="s">
        <v>1270</v>
      </c>
      <c r="B597" s="1121"/>
      <c r="C597" s="1121"/>
      <c r="D597" s="830"/>
      <c r="E597" s="548">
        <f>IF(ISBLANK('SOC7'!B5),"-",'SOC7'!B5)</f>
        <v>44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3" t="s">
        <v>1271</v>
      </c>
      <c r="B598" s="1113"/>
      <c r="C598" s="1113"/>
      <c r="D598" s="780"/>
      <c r="E598" s="345">
        <f>IF(ISBLANK('SOC7'!B6),"-",'SOC7'!B6)</f>
        <v>85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0" t="s">
        <v>526</v>
      </c>
      <c r="B599" s="1110"/>
      <c r="C599" s="1110"/>
      <c r="D599" s="784"/>
      <c r="E599" s="317">
        <f>IF(ISBLANK('SOC7'!B9),"-",'SOC7'!B9)</f>
        <v>13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4" t="s">
        <v>923</v>
      </c>
      <c r="B600" s="1114"/>
      <c r="C600" s="1114"/>
      <c r="D600" s="831"/>
      <c r="E600" s="463">
        <f>IF(ISBLANK('SOC7'!B10),"-",'SOC7'!B10)</f>
        <v>1.7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05" t="s">
        <v>945</v>
      </c>
      <c r="B626" s="1105"/>
      <c r="C626" s="1105"/>
      <c r="D626" s="824"/>
      <c r="E626" s="800">
        <f>IF(ISBLANK(IZBORI!B4),"-",IZBORI!B4)</f>
        <v>52.9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6" t="s">
        <v>1550</v>
      </c>
      <c r="B627" s="1106"/>
      <c r="C627" s="1106"/>
      <c r="D627" s="826"/>
      <c r="E627" s="801">
        <f>IF(ISBLANK(IZBORI!B5),"-",IZBORI!B5)</f>
        <v>41.5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1343</v>
      </c>
      <c r="B635" s="1105"/>
      <c r="C635" s="1105"/>
      <c r="D635" s="824"/>
      <c r="E635" s="548">
        <f>IF(ISBLANK(PRAV1!B4),"-",PRAV1!B4)</f>
        <v>0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1344</v>
      </c>
      <c r="B636" s="1112"/>
      <c r="C636" s="1112"/>
      <c r="D636" s="785"/>
      <c r="E636" s="317">
        <f>IF(ISBLANK(PRAV1!B5),"-",PRAV1!B5)</f>
        <v>349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1345</v>
      </c>
      <c r="B637" s="1106"/>
      <c r="C637" s="1106"/>
      <c r="D637" s="826"/>
      <c r="E637" s="463">
        <f>IF(ISBLANK(PRAV1!B6),"-",PRAV1!B6)</f>
        <v>66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1466</v>
      </c>
      <c r="B649" s="1121"/>
      <c r="C649" s="1121"/>
      <c r="D649" s="830"/>
      <c r="E649" s="548">
        <f>IF(ISBLANK(SAOBINFR1!B4),"-",SAOBINFR1!B4)</f>
        <v>302.88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2162</v>
      </c>
      <c r="B650" s="1112"/>
      <c r="C650" s="1112"/>
      <c r="D650" s="785"/>
      <c r="E650" s="317">
        <f>IF(ISBLANK(SAOBINFR1!B11),"-",SAOBINFR1!B11)</f>
        <v>8.5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1467</v>
      </c>
      <c r="B651" s="1106"/>
      <c r="C651" s="1106"/>
      <c r="D651" s="826"/>
      <c r="E651" s="463">
        <f>IF(ISBLANK(SAOBINFR1!B12),"-",SAOBINFR1!B12)</f>
        <v>30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2163</v>
      </c>
      <c r="B676" s="1170"/>
      <c r="C676" s="1170"/>
      <c r="D676" s="983"/>
      <c r="E676" s="984">
        <f>IF(ISBLANK(SAOBINFR1!B5),"-",SAOBINFR1!B5)</f>
        <v>480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2164</v>
      </c>
      <c r="B677" s="1146"/>
      <c r="C677" s="1146"/>
      <c r="D677" s="986"/>
      <c r="E677" s="987">
        <f>IF(ISBLANK(SAOBINFR1!B6),"-",SAOBINFR1!B6)</f>
        <v>20400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2165</v>
      </c>
      <c r="B678" s="1147"/>
      <c r="C678" s="1147"/>
      <c r="D678" s="989"/>
      <c r="E678" s="990">
        <f>IF(ISBLANK(SAOBINFR1!B7),"-",SAOBINFR1!B7)</f>
        <v>130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2166</v>
      </c>
      <c r="B679" s="1148"/>
      <c r="C679" s="1148"/>
      <c r="D679" s="992"/>
      <c r="E679" s="993">
        <f>IF(ISBLANK(SAOBINFR1!B8),"-",SAOBINFR1!B8)</f>
        <v>5781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2167</v>
      </c>
      <c r="B680" s="1149"/>
      <c r="C680" s="1149"/>
      <c r="D680" s="995"/>
      <c r="E680" s="987">
        <f>IF(ISBLANK(SAOBINFR1!B9),"-",SAOBINFR1!B9)</f>
        <v>0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2168</v>
      </c>
      <c r="B681" s="1150"/>
      <c r="C681" s="1150"/>
      <c r="D681" s="996"/>
      <c r="E681" s="997">
        <f>IF(ISBLANK(SAOBINFR1!B10),"-",SAOBINFR1!B10)</f>
        <v>0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03" t="s">
        <v>1212</v>
      </c>
      <c r="B695" s="1103"/>
      <c r="C695" s="834">
        <f>IF(ISBLANK(INDEKSI1!B6),"-",INDEKSI1!B6)</f>
        <v>15.84395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1213</v>
      </c>
      <c r="B696" s="1102"/>
      <c r="C696" s="543">
        <f>IF(ISBLANK(INDEKSI1!B7),"-",INDEKSI1!B7)</f>
        <v>32</v>
      </c>
      <c r="D696" s="3"/>
      <c r="E696" s="5"/>
      <c r="F696" s="5"/>
      <c r="G696" s="837">
        <v>2012</v>
      </c>
      <c r="H696" s="835">
        <f>IF(ISBLANK(INDEKSI2!B5),"-",INDEKSI2!B5)</f>
        <v>31.2</v>
      </c>
      <c r="I696" s="835">
        <f>IF(ISBLANK(INDEKSI2!C5),"-",INDEKSI2!C5)</f>
        <v>66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1214</v>
      </c>
      <c r="B697" s="1116"/>
      <c r="C697" s="806">
        <f>IF(ISBLANK(INDEKSI1!B8),"-",INDEKSI1!B8)</f>
        <v>50.07</v>
      </c>
      <c r="D697" s="3"/>
      <c r="E697" s="5"/>
      <c r="F697" s="5"/>
      <c r="G697" s="838">
        <v>2013</v>
      </c>
      <c r="H697" s="559">
        <f>IF(ISBLANK(INDEKSI2!B6),"-",INDEKSI2!B6)</f>
        <v>33.409999999999997</v>
      </c>
      <c r="I697" s="559">
        <f>IF(ISBLANK(INDEKSI2!C6),"-",INDEKSI2!C6)</f>
        <v>56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35.21</v>
      </c>
      <c r="I698" s="836">
        <f>IF(ISBLANK(INDEKSI2!C7),"-",INDEKSI2!C7)</f>
        <v>50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1839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9360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7558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1840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35455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30649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3.8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4.0999999999999996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1" t="s">
        <v>1279</v>
      </c>
      <c r="C742" s="1171"/>
      <c r="D742" s="1171"/>
      <c r="E742" s="1171"/>
      <c r="F742" s="1171"/>
      <c r="G742" s="1171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2</v>
      </c>
      <c r="C6" s="601">
        <v>22</v>
      </c>
      <c r="D6" s="612">
        <v>7</v>
      </c>
      <c r="E6" s="612">
        <v>15</v>
      </c>
      <c r="F6" s="1033">
        <v>585</v>
      </c>
      <c r="G6" s="612">
        <v>323</v>
      </c>
      <c r="H6" s="980">
        <v>262</v>
      </c>
      <c r="I6" s="1034">
        <v>39.4</v>
      </c>
      <c r="J6" s="612">
        <v>40</v>
      </c>
      <c r="K6" s="1035">
        <v>38.799999999999997</v>
      </c>
      <c r="L6" s="1033">
        <v>1238</v>
      </c>
      <c r="M6" s="612">
        <v>668</v>
      </c>
      <c r="N6" s="1028">
        <v>570</v>
      </c>
      <c r="O6" s="1034">
        <v>77.7</v>
      </c>
      <c r="P6" s="612">
        <v>79.900000000000006</v>
      </c>
      <c r="Q6" s="1028">
        <v>75.2</v>
      </c>
      <c r="R6" s="1033">
        <v>641</v>
      </c>
      <c r="S6" s="612">
        <v>320</v>
      </c>
      <c r="T6" s="1035">
        <v>321</v>
      </c>
    </row>
    <row r="7" spans="1:20" x14ac:dyDescent="0.25">
      <c r="A7" s="286">
        <v>2021</v>
      </c>
      <c r="B7" s="602">
        <v>3</v>
      </c>
      <c r="C7" s="601">
        <v>22</v>
      </c>
      <c r="D7" s="612">
        <v>6</v>
      </c>
      <c r="E7" s="612">
        <v>16</v>
      </c>
      <c r="F7" s="1033">
        <v>667</v>
      </c>
      <c r="G7" s="612">
        <v>361</v>
      </c>
      <c r="H7" s="980">
        <v>306</v>
      </c>
      <c r="I7" s="1034">
        <v>45.9</v>
      </c>
      <c r="J7" s="612">
        <v>46.3</v>
      </c>
      <c r="K7" s="1035">
        <v>45.5</v>
      </c>
      <c r="L7" s="1033">
        <v>1251</v>
      </c>
      <c r="M7" s="612">
        <v>664</v>
      </c>
      <c r="N7" s="1028">
        <v>587</v>
      </c>
      <c r="O7" s="1034">
        <v>78.099999999999994</v>
      </c>
      <c r="P7" s="612">
        <v>78.099999999999994</v>
      </c>
      <c r="Q7" s="1028">
        <v>78.099999999999994</v>
      </c>
      <c r="R7" s="1033">
        <v>620</v>
      </c>
      <c r="S7" s="612">
        <v>341</v>
      </c>
      <c r="T7" s="1035">
        <v>279</v>
      </c>
    </row>
    <row r="8" spans="1:20" x14ac:dyDescent="0.25">
      <c r="A8" s="219">
        <v>2022</v>
      </c>
      <c r="B8" s="617">
        <v>3</v>
      </c>
      <c r="C8" s="947">
        <v>22</v>
      </c>
      <c r="D8" s="981">
        <v>6</v>
      </c>
      <c r="E8" s="981">
        <v>16</v>
      </c>
      <c r="F8" s="1036">
        <v>608</v>
      </c>
      <c r="G8" s="981">
        <v>320</v>
      </c>
      <c r="H8" s="979">
        <v>288</v>
      </c>
      <c r="I8" s="754">
        <v>40</v>
      </c>
      <c r="J8" s="981">
        <v>41.2</v>
      </c>
      <c r="K8" s="1037">
        <v>38.700000000000003</v>
      </c>
      <c r="L8" s="1036">
        <v>1448</v>
      </c>
      <c r="M8" s="981">
        <v>792</v>
      </c>
      <c r="N8" s="691">
        <v>656</v>
      </c>
      <c r="O8" s="754">
        <v>90.7</v>
      </c>
      <c r="P8" s="981">
        <v>92.8</v>
      </c>
      <c r="Q8" s="691">
        <v>88.3</v>
      </c>
      <c r="R8" s="1036">
        <v>666</v>
      </c>
      <c r="S8" s="981">
        <v>340</v>
      </c>
      <c r="T8" s="1037">
        <v>326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10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2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2480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2517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70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26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95.6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608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98.4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0.2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72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0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97.254901960784309</v>
      </c>
      <c r="C21" s="739">
        <f>B10/(B7+B10)*100</f>
        <v>2.7450980392156863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98.977585528902864</v>
      </c>
      <c r="C22" s="739">
        <f>B11/(B8+B11)*100</f>
        <v>1.0224144710971292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97.254901960784309</v>
      </c>
      <c r="C26" s="739">
        <f>C21</f>
        <v>2.7450980392156863</v>
      </c>
    </row>
    <row r="27" spans="1:10" ht="24.75" x14ac:dyDescent="0.25">
      <c r="A27" s="742" t="s">
        <v>1407</v>
      </c>
      <c r="B27" s="739">
        <f>B22</f>
        <v>98.977585528902864</v>
      </c>
      <c r="C27" s="739">
        <f>C22</f>
        <v>1.0224144710971292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3</v>
      </c>
      <c r="C5" s="1095">
        <v>6</v>
      </c>
      <c r="D5" s="914" t="s">
        <v>5</v>
      </c>
      <c r="E5" s="211"/>
      <c r="F5" s="125">
        <v>2021</v>
      </c>
      <c r="G5" s="70">
        <v>9</v>
      </c>
      <c r="H5" s="55">
        <v>3</v>
      </c>
      <c r="I5" s="110">
        <v>6</v>
      </c>
      <c r="J5" s="70">
        <v>2</v>
      </c>
      <c r="K5" s="55">
        <v>0</v>
      </c>
      <c r="L5" s="110">
        <v>2</v>
      </c>
      <c r="M5" s="70">
        <v>2465</v>
      </c>
      <c r="N5" s="55">
        <v>2480</v>
      </c>
      <c r="O5" s="70">
        <v>58</v>
      </c>
      <c r="P5" s="110">
        <v>26</v>
      </c>
    </row>
    <row r="6" spans="1:16" x14ac:dyDescent="0.25">
      <c r="A6" s="923" t="s">
        <v>259</v>
      </c>
      <c r="B6" s="1096">
        <v>0</v>
      </c>
      <c r="C6" s="1097">
        <v>2</v>
      </c>
      <c r="D6" s="915" t="s">
        <v>5</v>
      </c>
      <c r="E6" s="254"/>
      <c r="F6" s="125">
        <v>2022</v>
      </c>
      <c r="G6" s="212">
        <v>9</v>
      </c>
      <c r="H6" s="58">
        <v>3</v>
      </c>
      <c r="I6" s="160">
        <v>6</v>
      </c>
      <c r="J6" s="212">
        <v>2</v>
      </c>
      <c r="K6" s="58">
        <v>0</v>
      </c>
      <c r="L6" s="160">
        <v>2</v>
      </c>
      <c r="M6" s="212">
        <v>2480</v>
      </c>
      <c r="N6" s="58">
        <v>2517</v>
      </c>
      <c r="O6" s="212">
        <v>70</v>
      </c>
      <c r="P6" s="160">
        <v>26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10</v>
      </c>
      <c r="H7" s="94">
        <v>4</v>
      </c>
      <c r="I7" s="169">
        <v>6</v>
      </c>
      <c r="J7" s="167"/>
      <c r="K7" s="94"/>
      <c r="L7" s="169"/>
      <c r="M7" s="167">
        <v>2574</v>
      </c>
      <c r="N7" s="94">
        <v>2568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3</v>
      </c>
      <c r="C11" s="918">
        <f>IF(ISBLANK(C5),"",C5)</f>
        <v>6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2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94.9</v>
      </c>
      <c r="C5" s="611">
        <v>95.3</v>
      </c>
      <c r="D5" s="945">
        <v>94.4</v>
      </c>
      <c r="E5" s="610"/>
      <c r="F5" s="611"/>
      <c r="G5" s="945"/>
      <c r="H5" s="610"/>
      <c r="I5" s="611"/>
      <c r="J5" s="945"/>
      <c r="K5" s="610">
        <v>668</v>
      </c>
      <c r="L5" s="611">
        <v>354</v>
      </c>
      <c r="M5" s="945">
        <v>314</v>
      </c>
      <c r="N5" s="610">
        <v>98.1</v>
      </c>
      <c r="O5" s="611">
        <v>100</v>
      </c>
      <c r="P5" s="945">
        <v>96.1</v>
      </c>
      <c r="Q5" s="610">
        <v>0.4</v>
      </c>
      <c r="R5" s="611">
        <v>0.2</v>
      </c>
      <c r="S5" s="945">
        <v>0.6</v>
      </c>
    </row>
    <row r="6" spans="1:19" x14ac:dyDescent="0.25">
      <c r="A6" s="286">
        <v>2021</v>
      </c>
      <c r="B6" s="457">
        <v>94.9</v>
      </c>
      <c r="C6" s="458">
        <v>95.4</v>
      </c>
      <c r="D6" s="976">
        <v>94.3</v>
      </c>
      <c r="E6" s="457">
        <v>54</v>
      </c>
      <c r="F6" s="458">
        <v>30</v>
      </c>
      <c r="G6" s="976">
        <v>24</v>
      </c>
      <c r="H6" s="457">
        <v>0</v>
      </c>
      <c r="I6" s="458">
        <v>0</v>
      </c>
      <c r="J6" s="976">
        <v>0</v>
      </c>
      <c r="K6" s="457">
        <v>636</v>
      </c>
      <c r="L6" s="458">
        <v>335</v>
      </c>
      <c r="M6" s="976">
        <v>301</v>
      </c>
      <c r="N6" s="457">
        <v>97.7</v>
      </c>
      <c r="O6" s="458">
        <v>99.7</v>
      </c>
      <c r="P6" s="976">
        <v>95.6</v>
      </c>
      <c r="Q6" s="457">
        <v>0.3</v>
      </c>
      <c r="R6" s="458">
        <v>0.2</v>
      </c>
      <c r="S6" s="976">
        <v>0.3</v>
      </c>
    </row>
    <row r="7" spans="1:19" x14ac:dyDescent="0.25">
      <c r="A7" s="286">
        <v>2022</v>
      </c>
      <c r="B7" s="601">
        <v>95.6</v>
      </c>
      <c r="C7" s="612">
        <v>96.8</v>
      </c>
      <c r="D7" s="980">
        <v>94.1</v>
      </c>
      <c r="E7" s="601">
        <v>55</v>
      </c>
      <c r="F7" s="612">
        <v>34</v>
      </c>
      <c r="G7" s="980">
        <v>21</v>
      </c>
      <c r="H7" s="601">
        <v>0</v>
      </c>
      <c r="I7" s="612">
        <v>0</v>
      </c>
      <c r="J7" s="980">
        <v>0</v>
      </c>
      <c r="K7" s="601">
        <v>608</v>
      </c>
      <c r="L7" s="612">
        <v>314</v>
      </c>
      <c r="M7" s="980">
        <v>294</v>
      </c>
      <c r="N7" s="601">
        <v>98.4</v>
      </c>
      <c r="O7" s="612">
        <v>97.6</v>
      </c>
      <c r="P7" s="980">
        <v>99.3</v>
      </c>
      <c r="Q7" s="601">
        <v>0.2</v>
      </c>
      <c r="R7" s="612">
        <v>-0.6</v>
      </c>
      <c r="S7" s="980">
        <v>1.1000000000000001</v>
      </c>
    </row>
    <row r="8" spans="1:19" x14ac:dyDescent="0.25">
      <c r="A8" s="219">
        <v>2023</v>
      </c>
      <c r="B8" s="947"/>
      <c r="C8" s="981"/>
      <c r="D8" s="979"/>
      <c r="E8" s="947">
        <v>72</v>
      </c>
      <c r="F8" s="981">
        <v>47</v>
      </c>
      <c r="G8" s="979">
        <v>25</v>
      </c>
      <c r="H8" s="947">
        <v>0</v>
      </c>
      <c r="I8" s="981">
        <v>0</v>
      </c>
      <c r="J8" s="979">
        <v>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3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1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24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1651048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26538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186</v>
      </c>
      <c r="C5" s="616">
        <v>150</v>
      </c>
      <c r="D5" s="616">
        <v>36</v>
      </c>
      <c r="E5" s="599">
        <v>924</v>
      </c>
      <c r="F5" s="616">
        <v>468</v>
      </c>
      <c r="G5" s="945">
        <v>456</v>
      </c>
      <c r="H5" s="616">
        <v>439</v>
      </c>
      <c r="I5" s="616">
        <v>144</v>
      </c>
      <c r="J5" s="616">
        <v>295</v>
      </c>
      <c r="K5" s="217">
        <f>SUM(B5,E5,H5)</f>
        <v>1549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181</v>
      </c>
      <c r="C6" s="612">
        <v>145</v>
      </c>
      <c r="D6" s="946">
        <v>36</v>
      </c>
      <c r="E6" s="601">
        <v>913</v>
      </c>
      <c r="F6" s="612">
        <v>449</v>
      </c>
      <c r="G6" s="946">
        <v>464</v>
      </c>
      <c r="H6" s="601">
        <v>424</v>
      </c>
      <c r="I6" s="612">
        <v>139</v>
      </c>
      <c r="J6" s="612">
        <v>285</v>
      </c>
      <c r="K6" s="218">
        <f>SUM(B6,E6,H6)</f>
        <v>1518</v>
      </c>
      <c r="M6" s="105" t="s">
        <v>284</v>
      </c>
      <c r="N6" s="171">
        <f>IF(ISBLANK(J7),"",J7)</f>
        <v>309</v>
      </c>
      <c r="O6" s="80">
        <f>IF(ISBLANK(I7),"",I7)</f>
        <v>132</v>
      </c>
      <c r="P6" s="211"/>
    </row>
    <row r="7" spans="1:17" ht="24.75" x14ac:dyDescent="0.25">
      <c r="A7" s="218">
        <v>2023</v>
      </c>
      <c r="B7" s="601">
        <v>229</v>
      </c>
      <c r="C7" s="612">
        <v>175</v>
      </c>
      <c r="D7" s="946">
        <v>54</v>
      </c>
      <c r="E7" s="601">
        <v>914</v>
      </c>
      <c r="F7" s="612">
        <v>441</v>
      </c>
      <c r="G7" s="946">
        <v>473</v>
      </c>
      <c r="H7" s="601">
        <v>441</v>
      </c>
      <c r="I7" s="612">
        <v>132</v>
      </c>
      <c r="J7" s="612">
        <v>309</v>
      </c>
      <c r="K7" s="218">
        <f>SUM(B7,E7,H7)</f>
        <v>1584</v>
      </c>
      <c r="M7" s="106" t="s">
        <v>285</v>
      </c>
      <c r="N7" s="220">
        <f>IF(ISBLANK(G7),"",G7)</f>
        <v>473</v>
      </c>
      <c r="O7" s="107">
        <f>IF(ISBLANK(F7),"",F7)</f>
        <v>441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54</v>
      </c>
      <c r="O8" s="83">
        <f>IF(ISBLANK(C7),"",C7)</f>
        <v>175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309</v>
      </c>
      <c r="O13" s="80">
        <f>IF(ISBLANK(I7),"",I7)</f>
        <v>132</v>
      </c>
      <c r="P13" s="211"/>
    </row>
    <row r="14" spans="1:17" ht="27.75" customHeight="1" x14ac:dyDescent="0.25">
      <c r="M14" s="106" t="s">
        <v>515</v>
      </c>
      <c r="N14" s="220">
        <f>IF(ISBLANK(G7),"",G7)</f>
        <v>473</v>
      </c>
      <c r="O14" s="107">
        <f>IF(ISBLANK(F7),"",F7)</f>
        <v>441</v>
      </c>
      <c r="P14" s="211"/>
    </row>
    <row r="15" spans="1:17" ht="26.25" customHeight="1" x14ac:dyDescent="0.25">
      <c r="M15" s="108" t="s">
        <v>516</v>
      </c>
      <c r="N15" s="170">
        <f>IF(ISBLANK(D7),"",D7)</f>
        <v>54</v>
      </c>
      <c r="O15" s="83">
        <f>IF(ISBLANK(C7),"",C7)</f>
        <v>175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46</v>
      </c>
      <c r="C21" s="616">
        <v>35</v>
      </c>
      <c r="D21" s="616">
        <v>11</v>
      </c>
      <c r="E21" s="599">
        <v>209</v>
      </c>
      <c r="F21" s="616">
        <v>106</v>
      </c>
      <c r="G21" s="945">
        <v>103</v>
      </c>
      <c r="H21" s="616">
        <v>102</v>
      </c>
      <c r="I21" s="616">
        <v>40</v>
      </c>
      <c r="J21" s="616">
        <v>62</v>
      </c>
      <c r="K21" s="217">
        <f>SUM(B21,E21,H21)</f>
        <v>357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64</v>
      </c>
      <c r="C22" s="1028">
        <v>50</v>
      </c>
      <c r="D22" s="980">
        <v>14</v>
      </c>
      <c r="E22" s="1034">
        <v>211</v>
      </c>
      <c r="F22" s="1028">
        <v>100</v>
      </c>
      <c r="G22" s="980">
        <v>111</v>
      </c>
      <c r="H22" s="1034">
        <v>119</v>
      </c>
      <c r="I22" s="1028">
        <v>49</v>
      </c>
      <c r="J22" s="1028">
        <v>70</v>
      </c>
      <c r="K22" s="218">
        <f>SUM(B22,E22,H22)</f>
        <v>394</v>
      </c>
      <c r="M22" s="105" t="s">
        <v>284</v>
      </c>
      <c r="N22" s="171">
        <f>IF(ISBLANK(J23),"",J23)</f>
        <v>70</v>
      </c>
      <c r="O22" s="80">
        <f>IF(ISBLANK(I23),"",I23)</f>
        <v>39</v>
      </c>
      <c r="P22" s="211"/>
    </row>
    <row r="23" spans="1:17" ht="24.75" x14ac:dyDescent="0.25">
      <c r="A23" s="218">
        <v>2022</v>
      </c>
      <c r="B23" s="1034">
        <v>60</v>
      </c>
      <c r="C23" s="1028">
        <v>46</v>
      </c>
      <c r="D23" s="980">
        <v>14</v>
      </c>
      <c r="E23" s="1034">
        <v>212</v>
      </c>
      <c r="F23" s="1028">
        <v>110</v>
      </c>
      <c r="G23" s="980">
        <v>102</v>
      </c>
      <c r="H23" s="1034">
        <v>109</v>
      </c>
      <c r="I23" s="1028">
        <v>39</v>
      </c>
      <c r="J23" s="1028">
        <v>70</v>
      </c>
      <c r="K23" s="218">
        <f>SUM(B23,E23,H23)</f>
        <v>381</v>
      </c>
      <c r="M23" s="106" t="s">
        <v>285</v>
      </c>
      <c r="N23" s="220">
        <f>IF(ISBLANK(G23),"",G23)</f>
        <v>102</v>
      </c>
      <c r="O23" s="107">
        <f>IF(ISBLANK(F23),"",F23)</f>
        <v>110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14</v>
      </c>
      <c r="O24" s="109">
        <f>IF(ISBLANK(C23),"",C23)</f>
        <v>46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70</v>
      </c>
      <c r="O29" s="80">
        <f>IF(ISBLANK(I23),"",I23)</f>
        <v>39</v>
      </c>
      <c r="P29" s="211"/>
    </row>
    <row r="30" spans="1:17" ht="27.75" customHeight="1" x14ac:dyDescent="0.25">
      <c r="M30" s="106" t="s">
        <v>515</v>
      </c>
      <c r="N30" s="220">
        <f>IF(ISBLANK(G23),"",G23)</f>
        <v>102</v>
      </c>
      <c r="O30" s="107">
        <f>IF(ISBLANK(F23),"",F23)</f>
        <v>110</v>
      </c>
      <c r="P30" s="211"/>
    </row>
    <row r="31" spans="1:17" ht="27.75" customHeight="1" x14ac:dyDescent="0.25">
      <c r="M31" s="108" t="s">
        <v>516</v>
      </c>
      <c r="N31" s="221">
        <f>IF(ISBLANK(D23),"",D23)</f>
        <v>14</v>
      </c>
      <c r="O31" s="109">
        <f>IF(ISBLANK(C23),"",C23)</f>
        <v>46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900459</v>
      </c>
      <c r="D5" s="253"/>
    </row>
    <row r="6" spans="1:4" ht="30" x14ac:dyDescent="0.25">
      <c r="A6" s="686" t="s">
        <v>474</v>
      </c>
      <c r="B6" s="617">
        <v>750589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1.2</v>
      </c>
      <c r="J5" s="611">
        <v>1.3</v>
      </c>
      <c r="K5" s="945">
        <v>1</v>
      </c>
      <c r="L5" s="610"/>
      <c r="M5" s="611"/>
      <c r="N5" s="945"/>
    </row>
    <row r="6" spans="1:14" x14ac:dyDescent="0.25">
      <c r="A6" s="286">
        <v>2021</v>
      </c>
      <c r="B6" s="457">
        <v>3</v>
      </c>
      <c r="C6" s="457"/>
      <c r="D6" s="458"/>
      <c r="E6" s="976"/>
      <c r="F6" s="457">
        <v>33</v>
      </c>
      <c r="G6" s="458">
        <v>15</v>
      </c>
      <c r="H6" s="976">
        <v>18</v>
      </c>
      <c r="I6" s="457">
        <v>1.3</v>
      </c>
      <c r="J6" s="458">
        <v>2.1</v>
      </c>
      <c r="K6" s="976">
        <v>0.5</v>
      </c>
      <c r="L6" s="457"/>
      <c r="M6" s="458"/>
      <c r="N6" s="976"/>
    </row>
    <row r="7" spans="1:14" x14ac:dyDescent="0.25">
      <c r="A7" s="286">
        <v>2022</v>
      </c>
      <c r="B7" s="601">
        <v>3</v>
      </c>
      <c r="C7" s="601"/>
      <c r="D7" s="612"/>
      <c r="E7" s="980"/>
      <c r="F7" s="601">
        <v>26</v>
      </c>
      <c r="G7" s="612">
        <v>12</v>
      </c>
      <c r="H7" s="980">
        <v>14</v>
      </c>
      <c r="I7" s="601">
        <v>1</v>
      </c>
      <c r="J7" s="612">
        <v>1.4</v>
      </c>
      <c r="K7" s="980">
        <v>0.6</v>
      </c>
      <c r="L7" s="601"/>
      <c r="M7" s="612"/>
      <c r="N7" s="980"/>
    </row>
    <row r="8" spans="1:14" x14ac:dyDescent="0.25">
      <c r="A8" s="219">
        <v>2023</v>
      </c>
      <c r="B8" s="947">
        <v>3</v>
      </c>
      <c r="C8" s="947"/>
      <c r="D8" s="981"/>
      <c r="E8" s="979"/>
      <c r="F8" s="947">
        <v>24</v>
      </c>
      <c r="G8" s="981">
        <v>10</v>
      </c>
      <c r="H8" s="979">
        <v>14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73</v>
      </c>
      <c r="C5" s="207">
        <v>51</v>
      </c>
      <c r="G5" s="113"/>
      <c r="H5" s="174" t="s">
        <v>586</v>
      </c>
      <c r="I5" s="207">
        <v>70</v>
      </c>
      <c r="J5" s="207">
        <v>50</v>
      </c>
    </row>
    <row r="6" spans="1:13" ht="15" customHeight="1" x14ac:dyDescent="0.25">
      <c r="A6" s="175" t="s">
        <v>587</v>
      </c>
      <c r="B6" s="208">
        <v>911</v>
      </c>
      <c r="C6" s="208">
        <v>198</v>
      </c>
      <c r="G6" s="113"/>
      <c r="H6" s="175" t="s">
        <v>587</v>
      </c>
      <c r="I6" s="208">
        <v>369</v>
      </c>
      <c r="J6" s="208">
        <v>86</v>
      </c>
    </row>
    <row r="7" spans="1:13" ht="15" customHeight="1" x14ac:dyDescent="0.25">
      <c r="A7" s="175" t="s">
        <v>588</v>
      </c>
      <c r="B7" s="208">
        <v>3383</v>
      </c>
      <c r="C7" s="208">
        <v>1374</v>
      </c>
      <c r="G7" s="113"/>
      <c r="H7" s="175" t="s">
        <v>588</v>
      </c>
      <c r="I7" s="208">
        <v>1367</v>
      </c>
      <c r="J7" s="208">
        <v>477</v>
      </c>
    </row>
    <row r="8" spans="1:13" ht="15" customHeight="1" x14ac:dyDescent="0.25">
      <c r="A8" s="175" t="s">
        <v>589</v>
      </c>
      <c r="B8" s="208">
        <v>6063</v>
      </c>
      <c r="C8" s="208">
        <v>4731</v>
      </c>
      <c r="G8" s="113"/>
      <c r="H8" s="175" t="s">
        <v>589</v>
      </c>
      <c r="I8" s="208">
        <v>5159</v>
      </c>
      <c r="J8" s="208">
        <v>3569</v>
      </c>
    </row>
    <row r="9" spans="1:13" ht="15" customHeight="1" x14ac:dyDescent="0.25">
      <c r="A9" s="175" t="s">
        <v>590</v>
      </c>
      <c r="B9" s="208">
        <v>14796</v>
      </c>
      <c r="C9" s="208">
        <v>18110</v>
      </c>
      <c r="G9" s="113"/>
      <c r="H9" s="175" t="s">
        <v>590</v>
      </c>
      <c r="I9" s="208">
        <v>14965</v>
      </c>
      <c r="J9" s="208">
        <v>17561</v>
      </c>
    </row>
    <row r="10" spans="1:13" ht="15" customHeight="1" x14ac:dyDescent="0.25">
      <c r="A10" s="175" t="s">
        <v>591</v>
      </c>
      <c r="B10" s="208">
        <v>1573</v>
      </c>
      <c r="C10" s="208">
        <v>1295</v>
      </c>
      <c r="G10" s="113"/>
      <c r="H10" s="175" t="s">
        <v>591</v>
      </c>
      <c r="I10" s="208">
        <v>1828</v>
      </c>
      <c r="J10" s="208">
        <v>1306</v>
      </c>
    </row>
    <row r="11" spans="1:13" ht="15" customHeight="1" x14ac:dyDescent="0.25">
      <c r="A11" s="176" t="s">
        <v>592</v>
      </c>
      <c r="B11" s="209">
        <v>1943</v>
      </c>
      <c r="C11" s="209">
        <v>1608</v>
      </c>
      <c r="G11" s="113"/>
      <c r="H11" s="176" t="s">
        <v>592</v>
      </c>
      <c r="I11" s="209">
        <v>3468</v>
      </c>
      <c r="J11" s="209">
        <v>2491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73</v>
      </c>
      <c r="C17" s="178">
        <f>IF(ISBLANK(C5),"0",C5)</f>
        <v>51</v>
      </c>
      <c r="G17" s="113"/>
      <c r="H17" s="174" t="s">
        <v>586</v>
      </c>
      <c r="I17" s="177">
        <f>IF(ISBLANK(I5),"0",I5)</f>
        <v>70</v>
      </c>
      <c r="J17" s="178">
        <f>IF(ISBLANK(J5),"0",J5)</f>
        <v>50</v>
      </c>
    </row>
    <row r="18" spans="1:13" ht="15" customHeight="1" x14ac:dyDescent="0.25">
      <c r="A18" s="175" t="s">
        <v>587</v>
      </c>
      <c r="B18" s="179">
        <f t="shared" ref="B18:C18" si="0">IF(ISBLANK(B6),"0",B6)</f>
        <v>911</v>
      </c>
      <c r="C18" s="180">
        <f t="shared" si="0"/>
        <v>198</v>
      </c>
      <c r="G18" s="113"/>
      <c r="H18" s="175" t="s">
        <v>587</v>
      </c>
      <c r="I18" s="179">
        <f t="shared" ref="I18:J18" si="1">IF(ISBLANK(I6),"0",I6)</f>
        <v>369</v>
      </c>
      <c r="J18" s="180">
        <f t="shared" si="1"/>
        <v>86</v>
      </c>
    </row>
    <row r="19" spans="1:13" ht="15" customHeight="1" x14ac:dyDescent="0.25">
      <c r="A19" s="175" t="s">
        <v>588</v>
      </c>
      <c r="B19" s="179">
        <f t="shared" ref="B19:C19" si="2">IF(ISBLANK(B7),"0",B7)</f>
        <v>3383</v>
      </c>
      <c r="C19" s="180">
        <f t="shared" si="2"/>
        <v>1374</v>
      </c>
      <c r="G19" s="113"/>
      <c r="H19" s="175" t="s">
        <v>588</v>
      </c>
      <c r="I19" s="179">
        <f t="shared" ref="I19:J19" si="3">IF(ISBLANK(I7),"0",I7)</f>
        <v>1367</v>
      </c>
      <c r="J19" s="180">
        <f t="shared" si="3"/>
        <v>477</v>
      </c>
    </row>
    <row r="20" spans="1:13" ht="15" customHeight="1" x14ac:dyDescent="0.25">
      <c r="A20" s="175" t="s">
        <v>589</v>
      </c>
      <c r="B20" s="179">
        <f t="shared" ref="B20:C20" si="4">IF(ISBLANK(B8),"0",B8)</f>
        <v>6063</v>
      </c>
      <c r="C20" s="180">
        <f t="shared" si="4"/>
        <v>4731</v>
      </c>
      <c r="G20" s="113"/>
      <c r="H20" s="175" t="s">
        <v>589</v>
      </c>
      <c r="I20" s="179">
        <f t="shared" ref="I20:J20" si="5">IF(ISBLANK(I8),"0",I8)</f>
        <v>5159</v>
      </c>
      <c r="J20" s="180">
        <f t="shared" si="5"/>
        <v>3569</v>
      </c>
    </row>
    <row r="21" spans="1:13" ht="15" customHeight="1" x14ac:dyDescent="0.25">
      <c r="A21" s="175" t="s">
        <v>590</v>
      </c>
      <c r="B21" s="179">
        <f t="shared" ref="B21:C21" si="6">IF(ISBLANK(B9),"0",B9)</f>
        <v>14796</v>
      </c>
      <c r="C21" s="180">
        <f t="shared" si="6"/>
        <v>18110</v>
      </c>
      <c r="G21" s="113"/>
      <c r="H21" s="175" t="s">
        <v>590</v>
      </c>
      <c r="I21" s="179">
        <f t="shared" ref="I21:J21" si="7">IF(ISBLANK(I9),"0",I9)</f>
        <v>14965</v>
      </c>
      <c r="J21" s="180">
        <f t="shared" si="7"/>
        <v>17561</v>
      </c>
    </row>
    <row r="22" spans="1:13" ht="15" customHeight="1" x14ac:dyDescent="0.25">
      <c r="A22" s="175" t="s">
        <v>591</v>
      </c>
      <c r="B22" s="179">
        <f t="shared" ref="B22:C22" si="8">IF(ISBLANK(B10),"0",B10)</f>
        <v>1573</v>
      </c>
      <c r="C22" s="180">
        <f t="shared" si="8"/>
        <v>1295</v>
      </c>
      <c r="G22" s="113"/>
      <c r="H22" s="175" t="s">
        <v>591</v>
      </c>
      <c r="I22" s="179">
        <f t="shared" ref="I22:J22" si="9">IF(ISBLANK(I10),"0",I10)</f>
        <v>1828</v>
      </c>
      <c r="J22" s="180">
        <f t="shared" si="9"/>
        <v>1306</v>
      </c>
    </row>
    <row r="23" spans="1:13" ht="15" customHeight="1" x14ac:dyDescent="0.25">
      <c r="A23" s="176" t="s">
        <v>592</v>
      </c>
      <c r="B23" s="181">
        <f t="shared" ref="B23:C23" si="10">IF(ISBLANK(B11),"0",B11)</f>
        <v>1943</v>
      </c>
      <c r="C23" s="182">
        <f t="shared" si="10"/>
        <v>1608</v>
      </c>
      <c r="G23" s="113"/>
      <c r="H23" s="176" t="s">
        <v>592</v>
      </c>
      <c r="I23" s="181">
        <f t="shared" ref="I23:J23" si="11">IF(ISBLANK(I11),"0",I11)</f>
        <v>3468</v>
      </c>
      <c r="J23" s="182">
        <f t="shared" si="11"/>
        <v>2491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0.25398371720826662</v>
      </c>
      <c r="C29" s="184">
        <f>C17/SUM(C17:C23)*100</f>
        <v>0.18635583001425074</v>
      </c>
      <c r="D29" s="253"/>
      <c r="E29" s="253"/>
      <c r="G29" s="113"/>
      <c r="H29" s="174" t="s">
        <v>593</v>
      </c>
      <c r="I29" s="184">
        <f>I17/SUM(I17:I23)*100</f>
        <v>0.25710717696319696</v>
      </c>
      <c r="J29" s="184">
        <f>J17/SUM(J17:J23)*100</f>
        <v>0.19577133907595928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3.1695776215990539</v>
      </c>
      <c r="C30" s="185">
        <f>C18/SUM(C17:C23)*100</f>
        <v>0.72349910476120871</v>
      </c>
      <c r="D30" s="253"/>
      <c r="E30" s="253"/>
      <c r="G30" s="113"/>
      <c r="H30" s="175" t="s">
        <v>594</v>
      </c>
      <c r="I30" s="185">
        <f>I18/SUM(I17:I23)*100</f>
        <v>1.3553221185631383</v>
      </c>
      <c r="J30" s="185">
        <f>J18/SUM(J17:J23)*100</f>
        <v>0.33672670321064996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11.77023171665159</v>
      </c>
      <c r="C31" s="185">
        <f>C19/SUM(C17:C23)*100</f>
        <v>5.0206453027368729</v>
      </c>
      <c r="D31" s="253"/>
      <c r="E31" s="253"/>
      <c r="G31" s="113"/>
      <c r="H31" s="175" t="s">
        <v>595</v>
      </c>
      <c r="I31" s="185">
        <f>I19/SUM(I17:I23)*100</f>
        <v>5.0209358701241467</v>
      </c>
      <c r="J31" s="185">
        <f>J19/SUM(J17:J23)*100</f>
        <v>1.8676585747846517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21.094565444297544</v>
      </c>
      <c r="C32" s="185">
        <f>C20/SUM(C17:C23)*100</f>
        <v>17.28724376073373</v>
      </c>
      <c r="D32" s="253"/>
      <c r="E32" s="253"/>
      <c r="G32" s="113"/>
      <c r="H32" s="175" t="s">
        <v>596</v>
      </c>
      <c r="I32" s="185">
        <f>I20/SUM(I17:I23)*100</f>
        <v>18.948798942187615</v>
      </c>
      <c r="J32" s="185">
        <f>J20/SUM(J17:J23)*100</f>
        <v>13.974158183241972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51.478672326212518</v>
      </c>
      <c r="C33" s="185">
        <f>C21/SUM(C17:C23)*100</f>
        <v>66.174589834472172</v>
      </c>
      <c r="D33" s="253"/>
      <c r="E33" s="253"/>
      <c r="G33" s="113"/>
      <c r="H33" s="175" t="s">
        <v>597</v>
      </c>
      <c r="I33" s="185">
        <f>I21/SUM(I17:I23)*100</f>
        <v>54.965841475060607</v>
      </c>
      <c r="J33" s="185">
        <f>J21/SUM(J17:J23)*100</f>
        <v>68.758809710258419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5.4728272214877176</v>
      </c>
      <c r="C34" s="185">
        <f>C22/SUM(C17:C23)*100</f>
        <v>4.7319764680089156</v>
      </c>
      <c r="D34" s="253"/>
      <c r="E34" s="253"/>
      <c r="G34" s="113"/>
      <c r="H34" s="175" t="s">
        <v>598</v>
      </c>
      <c r="I34" s="185">
        <f>I22/SUM(I17:I23)*100</f>
        <v>6.714170278410343</v>
      </c>
      <c r="J34" s="185">
        <f>J22/SUM(J17:J23)*100</f>
        <v>5.113547376664056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6.7601419525433162</v>
      </c>
      <c r="C35" s="186">
        <f>C23/SUM(C17:C23)*100</f>
        <v>5.8756896992728471</v>
      </c>
      <c r="D35" s="253"/>
      <c r="E35" s="253"/>
      <c r="G35" s="113"/>
      <c r="H35" s="176" t="s">
        <v>599</v>
      </c>
      <c r="I35" s="186">
        <f>I23/SUM(I17:I23)*100</f>
        <v>12.737824138690957</v>
      </c>
      <c r="J35" s="186">
        <f>J23/SUM(J17:J23)*100</f>
        <v>9.7533281127642901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0.25398371720826662</v>
      </c>
      <c r="C41" s="184">
        <f t="shared" si="12"/>
        <v>0.18635583001425074</v>
      </c>
      <c r="G41" s="113"/>
      <c r="H41" s="174" t="s">
        <v>601</v>
      </c>
      <c r="I41" s="184">
        <f t="shared" ref="I41:J41" si="13">I29</f>
        <v>0.25710717696319696</v>
      </c>
      <c r="J41" s="184">
        <f t="shared" si="13"/>
        <v>0.19577133907595928</v>
      </c>
    </row>
    <row r="42" spans="1:12" x14ac:dyDescent="0.25">
      <c r="A42" s="175" t="s">
        <v>602</v>
      </c>
      <c r="B42" s="185">
        <f t="shared" si="12"/>
        <v>3.1695776215990539</v>
      </c>
      <c r="C42" s="185">
        <f t="shared" si="12"/>
        <v>0.72349910476120871</v>
      </c>
      <c r="G42" s="113"/>
      <c r="H42" s="175" t="s">
        <v>602</v>
      </c>
      <c r="I42" s="185">
        <f t="shared" ref="I42:J42" si="14">I30</f>
        <v>1.3553221185631383</v>
      </c>
      <c r="J42" s="185">
        <f t="shared" si="14"/>
        <v>0.33672670321064996</v>
      </c>
    </row>
    <row r="43" spans="1:12" x14ac:dyDescent="0.25">
      <c r="A43" s="175" t="s">
        <v>603</v>
      </c>
      <c r="B43" s="185">
        <f t="shared" si="12"/>
        <v>11.77023171665159</v>
      </c>
      <c r="C43" s="185">
        <f t="shared" si="12"/>
        <v>5.0206453027368729</v>
      </c>
      <c r="G43" s="113"/>
      <c r="H43" s="175" t="s">
        <v>603</v>
      </c>
      <c r="I43" s="185">
        <f t="shared" ref="I43:J43" si="15">I31</f>
        <v>5.0209358701241467</v>
      </c>
      <c r="J43" s="185">
        <f t="shared" si="15"/>
        <v>1.8676585747846517</v>
      </c>
    </row>
    <row r="44" spans="1:12" x14ac:dyDescent="0.25">
      <c r="A44" s="175" t="s">
        <v>604</v>
      </c>
      <c r="B44" s="185">
        <f t="shared" si="12"/>
        <v>21.094565444297544</v>
      </c>
      <c r="C44" s="185">
        <f t="shared" si="12"/>
        <v>17.28724376073373</v>
      </c>
      <c r="G44" s="113"/>
      <c r="H44" s="175" t="s">
        <v>604</v>
      </c>
      <c r="I44" s="185">
        <f t="shared" ref="I44:J44" si="16">I32</f>
        <v>18.948798942187615</v>
      </c>
      <c r="J44" s="185">
        <f t="shared" si="16"/>
        <v>13.974158183241972</v>
      </c>
    </row>
    <row r="45" spans="1:12" x14ac:dyDescent="0.25">
      <c r="A45" s="175" t="s">
        <v>605</v>
      </c>
      <c r="B45" s="185">
        <f t="shared" si="12"/>
        <v>51.478672326212518</v>
      </c>
      <c r="C45" s="185">
        <f t="shared" si="12"/>
        <v>66.174589834472172</v>
      </c>
      <c r="G45" s="113"/>
      <c r="H45" s="175" t="s">
        <v>605</v>
      </c>
      <c r="I45" s="185">
        <f t="shared" ref="I45:J45" si="17">I33</f>
        <v>54.965841475060607</v>
      </c>
      <c r="J45" s="185">
        <f t="shared" si="17"/>
        <v>68.758809710258419</v>
      </c>
    </row>
    <row r="46" spans="1:12" x14ac:dyDescent="0.25">
      <c r="A46" s="175" t="s">
        <v>606</v>
      </c>
      <c r="B46" s="185">
        <f t="shared" si="12"/>
        <v>5.4728272214877176</v>
      </c>
      <c r="C46" s="185">
        <f t="shared" si="12"/>
        <v>4.7319764680089156</v>
      </c>
      <c r="G46" s="113"/>
      <c r="H46" s="175" t="s">
        <v>606</v>
      </c>
      <c r="I46" s="185">
        <f t="shared" ref="I46:J46" si="18">I34</f>
        <v>6.714170278410343</v>
      </c>
      <c r="J46" s="185">
        <f t="shared" si="18"/>
        <v>5.113547376664056</v>
      </c>
    </row>
    <row r="47" spans="1:12" x14ac:dyDescent="0.25">
      <c r="A47" s="176" t="s">
        <v>607</v>
      </c>
      <c r="B47" s="186">
        <f t="shared" si="12"/>
        <v>6.7601419525433162</v>
      </c>
      <c r="C47" s="186">
        <f t="shared" si="12"/>
        <v>5.8756896992728471</v>
      </c>
      <c r="G47" s="113"/>
      <c r="H47" s="176" t="s">
        <v>607</v>
      </c>
      <c r="I47" s="186">
        <f t="shared" ref="I47:J47" si="19">I35</f>
        <v>12.737824138690957</v>
      </c>
      <c r="J47" s="186">
        <f t="shared" si="19"/>
        <v>9.7533281127642901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14517</v>
      </c>
      <c r="C5" s="207">
        <v>12674</v>
      </c>
      <c r="D5" s="253"/>
      <c r="E5" s="253"/>
      <c r="F5" s="1003"/>
      <c r="H5" s="174" t="s">
        <v>624</v>
      </c>
      <c r="I5" s="207">
        <v>6263</v>
      </c>
      <c r="J5" s="207">
        <v>4909</v>
      </c>
    </row>
    <row r="6" spans="1:10" ht="15" customHeight="1" x14ac:dyDescent="0.25">
      <c r="A6" s="175" t="s">
        <v>625</v>
      </c>
      <c r="B6" s="208">
        <v>3788</v>
      </c>
      <c r="C6" s="208">
        <v>4199</v>
      </c>
      <c r="D6" s="253"/>
      <c r="E6" s="253"/>
      <c r="F6" s="1003"/>
      <c r="H6" s="175" t="s">
        <v>625</v>
      </c>
      <c r="I6" s="208">
        <v>8624</v>
      </c>
      <c r="J6" s="208">
        <v>9784</v>
      </c>
    </row>
    <row r="7" spans="1:10" ht="15" customHeight="1" x14ac:dyDescent="0.25">
      <c r="A7" s="176" t="s">
        <v>626</v>
      </c>
      <c r="B7" s="209">
        <v>10437</v>
      </c>
      <c r="C7" s="209">
        <v>10494</v>
      </c>
      <c r="D7" s="253"/>
      <c r="E7" s="253"/>
      <c r="F7" s="1003"/>
      <c r="H7" s="175" t="s">
        <v>626</v>
      </c>
      <c r="I7" s="208">
        <v>12263</v>
      </c>
      <c r="J7" s="208">
        <v>10769</v>
      </c>
    </row>
    <row r="8" spans="1:10" x14ac:dyDescent="0.25">
      <c r="D8" s="253"/>
      <c r="E8" s="253"/>
      <c r="F8" s="1003"/>
      <c r="H8" s="176" t="s">
        <v>2351</v>
      </c>
      <c r="I8" s="209">
        <v>76</v>
      </c>
      <c r="J8" s="209">
        <v>78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14517</v>
      </c>
      <c r="C13" s="178">
        <f>IF(ISBLANK(C5),"0",C5)</f>
        <v>12674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3788</v>
      </c>
      <c r="C14" s="180">
        <f t="shared" si="0"/>
        <v>4199</v>
      </c>
      <c r="D14" s="253"/>
      <c r="E14" s="253"/>
      <c r="F14" s="1003"/>
      <c r="H14" s="174" t="s">
        <v>624</v>
      </c>
      <c r="I14" s="177">
        <f>IF(ISBLANK(I5),"0",I5)</f>
        <v>6263</v>
      </c>
      <c r="J14" s="178">
        <f>IF(ISBLANK(J5),"0",J5)</f>
        <v>4909</v>
      </c>
    </row>
    <row r="15" spans="1:10" ht="15" customHeight="1" x14ac:dyDescent="0.25">
      <c r="A15" s="176" t="s">
        <v>626</v>
      </c>
      <c r="B15" s="181">
        <f t="shared" si="0"/>
        <v>10437</v>
      </c>
      <c r="C15" s="182">
        <f t="shared" si="0"/>
        <v>10494</v>
      </c>
      <c r="D15" s="253"/>
      <c r="E15" s="253"/>
      <c r="F15" s="1003"/>
      <c r="H15" s="175" t="s">
        <v>625</v>
      </c>
      <c r="I15" s="179">
        <f t="shared" ref="I15:J15" si="1">IF(ISBLANK(I6),"0",I6)</f>
        <v>8624</v>
      </c>
      <c r="J15" s="180">
        <f t="shared" si="1"/>
        <v>9784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12263</v>
      </c>
      <c r="J16" s="180">
        <f t="shared" si="2"/>
        <v>10769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76</v>
      </c>
      <c r="J17" s="182">
        <f t="shared" si="3"/>
        <v>78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50.507967434416535</v>
      </c>
      <c r="C21" s="184">
        <f>C13/SUM(C13:C15)*100</f>
        <v>46.311250776482623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13.179319462807044</v>
      </c>
      <c r="C22" s="185">
        <f>C14/SUM(C13:C15)*100</f>
        <v>15.343296671173313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36.312713102776421</v>
      </c>
      <c r="C23" s="186">
        <f>C15/SUM(C13:C15)*100</f>
        <v>38.345452552344064</v>
      </c>
      <c r="D23" s="253"/>
      <c r="E23" s="253"/>
      <c r="F23" s="1003"/>
      <c r="H23" s="174" t="s">
        <v>629</v>
      </c>
      <c r="I23" s="184">
        <f>I14/SUM(I14:I17)*100</f>
        <v>23.003746418864321</v>
      </c>
      <c r="J23" s="184">
        <f>J14/SUM(J14:J17)*100</f>
        <v>19.220830070477682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31.675604201865866</v>
      </c>
      <c r="J24" s="185">
        <f>J15/SUM(J14:J17)*100</f>
        <v>38.308535630383709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45.041504444281202</v>
      </c>
      <c r="J25" s="185">
        <f>J16/SUM(J14:J17)*100</f>
        <v>42.165231010180108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0.27914493498861381</v>
      </c>
      <c r="J26" s="186">
        <f>J17/SUM(J14:J17)*100</f>
        <v>0.30540328895849644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50.507967434416535</v>
      </c>
      <c r="C29" s="189">
        <f t="shared" si="4"/>
        <v>46.311250776482623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13.179319462807044</v>
      </c>
      <c r="C30" s="192">
        <f t="shared" si="4"/>
        <v>15.343296671173313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36.312713102776421</v>
      </c>
      <c r="C31" s="195">
        <f t="shared" si="4"/>
        <v>38.345452552344064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23.003746418864321</v>
      </c>
      <c r="J32" s="189">
        <f>J23</f>
        <v>19.220830070477682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31.675604201865866</v>
      </c>
      <c r="J33" s="192">
        <f t="shared" si="5"/>
        <v>38.308535630383709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45.041504444281202</v>
      </c>
      <c r="J34" s="192">
        <f t="shared" si="6"/>
        <v>42.165231010180108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0.27914493498861381</v>
      </c>
      <c r="J35" s="195">
        <f t="shared" si="7"/>
        <v>0.30540328895849644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350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9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62215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178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9.1999999999999993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13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-3.8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75.25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43.1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139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3</v>
      </c>
      <c r="C5" s="655">
        <v>2</v>
      </c>
      <c r="E5" s="28"/>
      <c r="J5" s="654" t="s">
        <v>542</v>
      </c>
      <c r="K5" s="669">
        <f>IF(ISBLANK(B5),"",B5)</f>
        <v>3</v>
      </c>
      <c r="L5" s="618">
        <f>IF(ISBLANK(C5),"",C5)</f>
        <v>2</v>
      </c>
      <c r="N5" s="28"/>
    </row>
    <row r="6" spans="1:15" x14ac:dyDescent="0.25">
      <c r="A6" s="656" t="s">
        <v>543</v>
      </c>
      <c r="B6" s="657">
        <v>3</v>
      </c>
      <c r="C6" s="657">
        <v>6</v>
      </c>
      <c r="E6" s="44"/>
      <c r="J6" s="656" t="s">
        <v>543</v>
      </c>
      <c r="K6" s="670">
        <f t="shared" ref="K6:K10" si="0">IF(ISBLANK(B6),"",B6)</f>
        <v>3</v>
      </c>
      <c r="L6" s="619">
        <f t="shared" ref="L6:L10" si="1">IF(ISBLANK(C6),"",C6)</f>
        <v>6</v>
      </c>
      <c r="N6" s="44"/>
    </row>
    <row r="7" spans="1:15" x14ac:dyDescent="0.25">
      <c r="A7" s="656" t="s">
        <v>641</v>
      </c>
      <c r="B7" s="657">
        <v>28</v>
      </c>
      <c r="C7" s="657">
        <v>29</v>
      </c>
      <c r="E7" s="44"/>
      <c r="J7" s="656" t="s">
        <v>641</v>
      </c>
      <c r="K7" s="670">
        <f t="shared" si="0"/>
        <v>28</v>
      </c>
      <c r="L7" s="619">
        <f t="shared" si="1"/>
        <v>29</v>
      </c>
      <c r="N7" s="44"/>
    </row>
    <row r="8" spans="1:15" x14ac:dyDescent="0.25">
      <c r="A8" s="650" t="s">
        <v>642</v>
      </c>
      <c r="B8" s="651">
        <v>26</v>
      </c>
      <c r="C8" s="651">
        <v>21</v>
      </c>
      <c r="E8" s="21"/>
      <c r="J8" s="650" t="s">
        <v>642</v>
      </c>
      <c r="K8" s="670">
        <f t="shared" si="0"/>
        <v>26</v>
      </c>
      <c r="L8" s="619">
        <f t="shared" si="1"/>
        <v>21</v>
      </c>
      <c r="N8" s="21"/>
    </row>
    <row r="9" spans="1:15" x14ac:dyDescent="0.25">
      <c r="A9" s="650" t="s">
        <v>643</v>
      </c>
      <c r="B9" s="651">
        <v>65</v>
      </c>
      <c r="C9" s="651">
        <v>24</v>
      </c>
      <c r="E9" s="21"/>
      <c r="J9" s="650" t="s">
        <v>643</v>
      </c>
      <c r="K9" s="670">
        <f t="shared" si="0"/>
        <v>65</v>
      </c>
      <c r="L9" s="619">
        <f t="shared" si="1"/>
        <v>24</v>
      </c>
      <c r="N9" s="21"/>
    </row>
    <row r="10" spans="1:15" x14ac:dyDescent="0.25">
      <c r="A10" s="652" t="s">
        <v>365</v>
      </c>
      <c r="B10" s="653">
        <v>492</v>
      </c>
      <c r="C10" s="653">
        <v>53</v>
      </c>
      <c r="J10" s="652" t="s">
        <v>365</v>
      </c>
      <c r="K10" s="671">
        <f t="shared" si="0"/>
        <v>492</v>
      </c>
      <c r="L10" s="620">
        <f t="shared" si="1"/>
        <v>53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2.04</v>
      </c>
      <c r="C15" s="197"/>
      <c r="D15" s="253"/>
      <c r="E15" s="211"/>
      <c r="F15" s="253"/>
      <c r="G15" s="253"/>
      <c r="J15" s="673" t="s">
        <v>488</v>
      </c>
      <c r="K15" s="674">
        <f>B15</f>
        <v>2.04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0.47</v>
      </c>
      <c r="C16" s="197"/>
      <c r="D16" s="253"/>
      <c r="E16" s="254"/>
      <c r="F16" s="253"/>
      <c r="G16" s="253"/>
      <c r="J16" s="675" t="s">
        <v>489</v>
      </c>
      <c r="K16" s="676">
        <f>B16</f>
        <v>0.47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0.96</v>
      </c>
      <c r="C18" s="197"/>
      <c r="D18" s="255"/>
      <c r="E18" s="256"/>
      <c r="F18" s="253"/>
      <c r="G18" s="253"/>
      <c r="J18" s="678" t="s">
        <v>501</v>
      </c>
      <c r="K18" s="674">
        <f>B18</f>
        <v>0.96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1.39</v>
      </c>
      <c r="C19" s="198"/>
      <c r="D19" s="255"/>
      <c r="E19" s="256"/>
      <c r="F19" s="253"/>
      <c r="G19" s="253"/>
      <c r="J19" s="672" t="s">
        <v>502</v>
      </c>
      <c r="K19" s="676">
        <f>B19</f>
        <v>1.39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1.27</v>
      </c>
      <c r="C21" s="253"/>
      <c r="D21" s="253"/>
      <c r="E21" s="253"/>
      <c r="F21" s="253"/>
      <c r="G21" s="253"/>
      <c r="J21" s="661" t="s">
        <v>498</v>
      </c>
      <c r="K21" s="679">
        <f>B21</f>
        <v>1.27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1</v>
      </c>
      <c r="C32" s="655">
        <v>0</v>
      </c>
      <c r="E32" s="28"/>
      <c r="J32" s="654" t="s">
        <v>542</v>
      </c>
      <c r="K32" s="669">
        <f>IF(ISBLANK(B32),"",B32)</f>
        <v>1</v>
      </c>
      <c r="L32" s="618">
        <f>IF(ISBLANK(C32),"",C32)</f>
        <v>0</v>
      </c>
      <c r="N32" s="28"/>
    </row>
    <row r="33" spans="1:15" x14ac:dyDescent="0.25">
      <c r="A33" s="656" t="s">
        <v>543</v>
      </c>
      <c r="B33" s="657">
        <v>0</v>
      </c>
      <c r="C33" s="657">
        <v>0</v>
      </c>
      <c r="E33" s="44"/>
      <c r="J33" s="656" t="s">
        <v>543</v>
      </c>
      <c r="K33" s="670">
        <f t="shared" ref="K33:K37" si="2">IF(ISBLANK(B33),"",B33)</f>
        <v>0</v>
      </c>
      <c r="L33" s="619">
        <f t="shared" ref="L33:L37" si="3">IF(ISBLANK(C33),"",C33)</f>
        <v>0</v>
      </c>
      <c r="N33" s="44"/>
    </row>
    <row r="34" spans="1:15" x14ac:dyDescent="0.25">
      <c r="A34" s="656" t="s">
        <v>641</v>
      </c>
      <c r="B34" s="657">
        <v>16</v>
      </c>
      <c r="C34" s="657">
        <v>13</v>
      </c>
      <c r="E34" s="44"/>
      <c r="J34" s="656" t="s">
        <v>641</v>
      </c>
      <c r="K34" s="670">
        <f t="shared" si="2"/>
        <v>16</v>
      </c>
      <c r="L34" s="619">
        <f t="shared" si="3"/>
        <v>13</v>
      </c>
      <c r="N34" s="44"/>
    </row>
    <row r="35" spans="1:15" x14ac:dyDescent="0.25">
      <c r="A35" s="650" t="s">
        <v>642</v>
      </c>
      <c r="B35" s="651">
        <v>16</v>
      </c>
      <c r="C35" s="651">
        <v>10</v>
      </c>
      <c r="E35" s="21"/>
      <c r="J35" s="650" t="s">
        <v>642</v>
      </c>
      <c r="K35" s="670">
        <f t="shared" si="2"/>
        <v>16</v>
      </c>
      <c r="L35" s="619">
        <f t="shared" si="3"/>
        <v>10</v>
      </c>
      <c r="N35" s="21"/>
    </row>
    <row r="36" spans="1:15" x14ac:dyDescent="0.25">
      <c r="A36" s="650" t="s">
        <v>643</v>
      </c>
      <c r="B36" s="651">
        <v>28</v>
      </c>
      <c r="C36" s="651">
        <v>17</v>
      </c>
      <c r="E36" s="21"/>
      <c r="J36" s="650" t="s">
        <v>643</v>
      </c>
      <c r="K36" s="670">
        <f t="shared" si="2"/>
        <v>28</v>
      </c>
      <c r="L36" s="619">
        <f t="shared" si="3"/>
        <v>17</v>
      </c>
      <c r="N36" s="21"/>
    </row>
    <row r="37" spans="1:15" x14ac:dyDescent="0.25">
      <c r="A37" s="652" t="s">
        <v>365</v>
      </c>
      <c r="B37" s="653">
        <v>125</v>
      </c>
      <c r="C37" s="653">
        <v>17</v>
      </c>
      <c r="J37" s="652" t="s">
        <v>365</v>
      </c>
      <c r="K37" s="671">
        <f t="shared" si="2"/>
        <v>125</v>
      </c>
      <c r="L37" s="620">
        <f t="shared" si="3"/>
        <v>17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0.65</v>
      </c>
      <c r="C42" s="197"/>
      <c r="D42" s="253"/>
      <c r="E42" s="211"/>
      <c r="F42" s="253"/>
      <c r="G42" s="253"/>
      <c r="J42" s="673" t="s">
        <v>488</v>
      </c>
      <c r="K42" s="674">
        <f>B42</f>
        <v>0.65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0.21</v>
      </c>
      <c r="C43" s="197"/>
      <c r="D43" s="253"/>
      <c r="E43" s="254"/>
      <c r="F43" s="253"/>
      <c r="G43" s="253"/>
      <c r="J43" s="675" t="s">
        <v>489</v>
      </c>
      <c r="K43" s="676">
        <f>B43</f>
        <v>0.21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0.4</v>
      </c>
      <c r="C45" s="197"/>
      <c r="D45" s="255"/>
      <c r="E45" s="256"/>
      <c r="F45" s="253"/>
      <c r="G45" s="253"/>
      <c r="J45" s="678" t="s">
        <v>501</v>
      </c>
      <c r="K45" s="674">
        <f>B45</f>
        <v>0.4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0.45</v>
      </c>
      <c r="C46" s="198"/>
      <c r="D46" s="255"/>
      <c r="E46" s="256"/>
      <c r="F46" s="253"/>
      <c r="G46" s="253"/>
      <c r="J46" s="672" t="s">
        <v>502</v>
      </c>
      <c r="K46" s="676">
        <f>B46</f>
        <v>0.45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0.43</v>
      </c>
      <c r="C48" s="253"/>
      <c r="D48" s="253"/>
      <c r="E48" s="253"/>
      <c r="F48" s="253"/>
      <c r="G48" s="253"/>
      <c r="J48" s="661" t="s">
        <v>498</v>
      </c>
      <c r="K48" s="679">
        <f>B48</f>
        <v>0.43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1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5000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0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0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0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0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1</v>
      </c>
      <c r="C4" s="643">
        <v>1531</v>
      </c>
      <c r="D4" s="643">
        <v>0</v>
      </c>
      <c r="E4" s="643">
        <v>0</v>
      </c>
      <c r="F4" s="643">
        <v>0</v>
      </c>
      <c r="G4" s="643">
        <v>0</v>
      </c>
      <c r="H4" s="643">
        <v>0</v>
      </c>
      <c r="I4" s="253"/>
      <c r="J4" s="253"/>
      <c r="K4" s="253"/>
    </row>
    <row r="5" spans="1:11" x14ac:dyDescent="0.25">
      <c r="A5" s="767">
        <v>2021</v>
      </c>
      <c r="B5" s="602">
        <v>1</v>
      </c>
      <c r="C5" s="602">
        <v>0</v>
      </c>
      <c r="D5" s="602">
        <v>0</v>
      </c>
      <c r="E5" s="602">
        <v>0</v>
      </c>
      <c r="F5" s="602">
        <v>0</v>
      </c>
      <c r="G5" s="602">
        <v>0</v>
      </c>
      <c r="H5" s="602">
        <v>0</v>
      </c>
      <c r="I5" s="253"/>
      <c r="J5" s="253"/>
      <c r="K5" s="253"/>
    </row>
    <row r="6" spans="1:11" x14ac:dyDescent="0.25">
      <c r="A6" s="481">
        <v>2022</v>
      </c>
      <c r="B6" s="617">
        <v>1</v>
      </c>
      <c r="C6" s="617">
        <v>5000</v>
      </c>
      <c r="D6" s="617">
        <v>0</v>
      </c>
      <c r="E6" s="617">
        <v>0</v>
      </c>
      <c r="F6" s="617">
        <v>0</v>
      </c>
      <c r="G6" s="617">
        <v>0</v>
      </c>
      <c r="H6" s="617">
        <v>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67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1.1000000000000001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0.8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0.6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0.11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1.8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81.7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0.56999999999999995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0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0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96.2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72.8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1038860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16698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1</v>
      </c>
      <c r="C4" s="600">
        <v>1.9</v>
      </c>
      <c r="D4" s="600">
        <v>77.400000000000006</v>
      </c>
      <c r="E4" s="600">
        <v>0.39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3</v>
      </c>
      <c r="C5" s="602">
        <v>5.4</v>
      </c>
      <c r="D5" s="751">
        <v>93.9</v>
      </c>
      <c r="E5" s="751">
        <v>0.54</v>
      </c>
      <c r="G5" s="647" t="s">
        <v>446</v>
      </c>
      <c r="H5" s="648">
        <f>IF(ISBLANK(B4),"",B4)</f>
        <v>1</v>
      </c>
      <c r="I5" s="648">
        <f>IF(ISBLANK(B5),"",B5)</f>
        <v>3</v>
      </c>
      <c r="J5" s="649">
        <f>IF(ISBLANK(B6),"",B6)</f>
        <v>3</v>
      </c>
      <c r="K5" s="569"/>
    </row>
    <row r="6" spans="1:11" x14ac:dyDescent="0.25">
      <c r="A6" s="218">
        <v>2022</v>
      </c>
      <c r="B6" s="601">
        <v>3</v>
      </c>
      <c r="C6" s="602">
        <v>5.4</v>
      </c>
      <c r="D6" s="959">
        <v>81.7</v>
      </c>
      <c r="E6" s="959">
        <v>0.56999999999999995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1.9</v>
      </c>
      <c r="I9" s="648">
        <f>IF(ISBLANK(C5),"",C5)</f>
        <v>5.4</v>
      </c>
      <c r="J9" s="649">
        <f>IF(ISBLANK(C6),"",C6)</f>
        <v>5.4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69</v>
      </c>
      <c r="C4" s="643">
        <v>1.1000000000000001</v>
      </c>
      <c r="D4" s="643">
        <v>0.9</v>
      </c>
      <c r="E4" s="643">
        <v>0.14000000000000001</v>
      </c>
      <c r="F4" s="643">
        <v>0.5</v>
      </c>
      <c r="G4" s="643">
        <v>1.5</v>
      </c>
      <c r="H4" s="1066"/>
      <c r="I4" s="253"/>
      <c r="J4" s="253"/>
      <c r="K4" s="253"/>
    </row>
    <row r="5" spans="1:11" x14ac:dyDescent="0.25">
      <c r="A5" s="480">
        <v>2021</v>
      </c>
      <c r="B5" s="602">
        <v>72</v>
      </c>
      <c r="C5" s="602">
        <v>1.1000000000000001</v>
      </c>
      <c r="D5" s="602">
        <v>0.9</v>
      </c>
      <c r="E5" s="602">
        <v>0.14000000000000001</v>
      </c>
      <c r="F5" s="602">
        <v>0.5</v>
      </c>
      <c r="G5" s="602">
        <v>1.9</v>
      </c>
      <c r="H5" s="1066"/>
      <c r="I5" s="253"/>
      <c r="J5" s="253"/>
      <c r="K5" s="253"/>
    </row>
    <row r="6" spans="1:11" x14ac:dyDescent="0.25">
      <c r="A6" s="360">
        <v>2022</v>
      </c>
      <c r="B6" s="602">
        <v>67</v>
      </c>
      <c r="C6" s="602">
        <v>1.1000000000000001</v>
      </c>
      <c r="D6" s="602">
        <v>0.8</v>
      </c>
      <c r="E6" s="602">
        <v>0.11</v>
      </c>
      <c r="F6" s="602">
        <v>0.6</v>
      </c>
      <c r="G6" s="602">
        <v>1.8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91.5</v>
      </c>
      <c r="C5" s="602">
        <v>76.7</v>
      </c>
      <c r="D5" s="602">
        <v>4</v>
      </c>
      <c r="E5" s="602">
        <v>6.2</v>
      </c>
      <c r="F5" s="253"/>
      <c r="G5" s="253"/>
      <c r="H5" s="253"/>
    </row>
    <row r="6" spans="1:8" x14ac:dyDescent="0.25">
      <c r="A6" s="360">
        <v>2021</v>
      </c>
      <c r="B6" s="602">
        <v>91.5</v>
      </c>
      <c r="C6" s="602">
        <v>93</v>
      </c>
      <c r="D6" s="602">
        <v>0</v>
      </c>
      <c r="E6" s="602">
        <v>0</v>
      </c>
      <c r="F6" s="253"/>
      <c r="G6" s="253"/>
      <c r="H6" s="253"/>
    </row>
    <row r="7" spans="1:8" x14ac:dyDescent="0.25">
      <c r="A7" s="481">
        <v>2022</v>
      </c>
      <c r="B7" s="1067">
        <v>96.2</v>
      </c>
      <c r="C7" s="1067">
        <v>72.8</v>
      </c>
      <c r="D7" s="1067">
        <v>0</v>
      </c>
      <c r="E7" s="1067">
        <v>0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6.2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0</v>
      </c>
    </row>
    <row r="17" spans="1:2" x14ac:dyDescent="0.25">
      <c r="A17" s="633">
        <f t="shared" si="0"/>
        <v>2022</v>
      </c>
      <c r="B17" s="627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4521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7.3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11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411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5668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106745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1716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4363</v>
      </c>
      <c r="C5" s="1034">
        <v>2034</v>
      </c>
      <c r="D5" s="600">
        <v>2329</v>
      </c>
      <c r="G5" s="871" t="s">
        <v>126</v>
      </c>
      <c r="H5" s="637">
        <f>IF(ISBLANK(D7),"",D7)</f>
        <v>2398</v>
      </c>
    </row>
    <row r="6" spans="1:17" x14ac:dyDescent="0.25">
      <c r="A6" s="641">
        <v>2021</v>
      </c>
      <c r="B6" s="1034">
        <v>4833</v>
      </c>
      <c r="C6" s="1034">
        <v>2245</v>
      </c>
      <c r="D6" s="602">
        <v>2588</v>
      </c>
      <c r="G6" s="635" t="s">
        <v>127</v>
      </c>
      <c r="H6" s="623">
        <f>IF(ISBLANK(C7),"",C7)</f>
        <v>2123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4521</v>
      </c>
      <c r="C7" s="1034">
        <v>2123</v>
      </c>
      <c r="D7" s="617">
        <v>2398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2398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2123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73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5.8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1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4.8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6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30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0.2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15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58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4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2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4303</v>
      </c>
      <c r="C6" s="55">
        <v>2291</v>
      </c>
      <c r="D6" s="55">
        <v>2012</v>
      </c>
      <c r="E6" s="70">
        <v>5253</v>
      </c>
      <c r="F6" s="55">
        <v>2756</v>
      </c>
      <c r="G6" s="110">
        <v>2497</v>
      </c>
      <c r="H6" s="55">
        <v>2719</v>
      </c>
      <c r="I6" s="55">
        <v>1354</v>
      </c>
      <c r="J6" s="55">
        <v>1365</v>
      </c>
      <c r="K6" s="70">
        <v>11589</v>
      </c>
      <c r="L6" s="55">
        <v>6067</v>
      </c>
      <c r="M6" s="110">
        <v>5522</v>
      </c>
      <c r="N6" s="70">
        <v>10522</v>
      </c>
      <c r="O6" s="55">
        <v>5424</v>
      </c>
      <c r="P6" s="110">
        <v>5098</v>
      </c>
      <c r="Q6" s="70">
        <v>42212</v>
      </c>
      <c r="R6" s="55">
        <v>21304</v>
      </c>
      <c r="S6" s="110">
        <v>20908</v>
      </c>
      <c r="T6" s="70">
        <v>64677</v>
      </c>
      <c r="U6" s="55">
        <v>31978</v>
      </c>
      <c r="V6" s="160">
        <v>32699</v>
      </c>
    </row>
    <row r="7" spans="1:22" x14ac:dyDescent="0.25">
      <c r="A7" s="286">
        <v>2021</v>
      </c>
      <c r="B7" s="167">
        <v>4279</v>
      </c>
      <c r="C7" s="94">
        <v>2271</v>
      </c>
      <c r="D7" s="94">
        <v>2008</v>
      </c>
      <c r="E7" s="167">
        <v>5213</v>
      </c>
      <c r="F7" s="94">
        <v>2746</v>
      </c>
      <c r="G7" s="169">
        <v>2467</v>
      </c>
      <c r="H7" s="94">
        <v>2738</v>
      </c>
      <c r="I7" s="94">
        <v>1387</v>
      </c>
      <c r="J7" s="94">
        <v>1351</v>
      </c>
      <c r="K7" s="167">
        <v>11540</v>
      </c>
      <c r="L7" s="94">
        <v>6060</v>
      </c>
      <c r="M7" s="169">
        <v>5480</v>
      </c>
      <c r="N7" s="167">
        <v>10458</v>
      </c>
      <c r="O7" s="94">
        <v>5373</v>
      </c>
      <c r="P7" s="169">
        <v>5085</v>
      </c>
      <c r="Q7" s="167">
        <v>41833</v>
      </c>
      <c r="R7" s="94">
        <v>21118</v>
      </c>
      <c r="S7" s="169">
        <v>20715</v>
      </c>
      <c r="T7" s="212">
        <v>64505</v>
      </c>
      <c r="U7" s="58">
        <v>31867</v>
      </c>
      <c r="V7" s="160">
        <v>32638</v>
      </c>
    </row>
    <row r="8" spans="1:22" x14ac:dyDescent="0.25">
      <c r="A8" s="219">
        <v>2022</v>
      </c>
      <c r="B8" s="72">
        <v>4386</v>
      </c>
      <c r="C8" s="61">
        <v>2288</v>
      </c>
      <c r="D8" s="61">
        <v>2098</v>
      </c>
      <c r="E8" s="72">
        <v>5098</v>
      </c>
      <c r="F8" s="61">
        <v>2709</v>
      </c>
      <c r="G8" s="111">
        <v>2389</v>
      </c>
      <c r="H8" s="61">
        <v>2563</v>
      </c>
      <c r="I8" s="61">
        <v>1316</v>
      </c>
      <c r="J8" s="61">
        <v>1247</v>
      </c>
      <c r="K8" s="72">
        <v>11418</v>
      </c>
      <c r="L8" s="61">
        <v>6003</v>
      </c>
      <c r="M8" s="111">
        <v>5415</v>
      </c>
      <c r="N8" s="72">
        <v>9686</v>
      </c>
      <c r="O8" s="61">
        <v>4949</v>
      </c>
      <c r="P8" s="111">
        <v>4737</v>
      </c>
      <c r="Q8" s="72">
        <v>39525</v>
      </c>
      <c r="R8" s="61">
        <v>19799</v>
      </c>
      <c r="S8" s="111">
        <v>19726</v>
      </c>
      <c r="T8" s="72">
        <v>62215</v>
      </c>
      <c r="U8" s="61">
        <v>30531</v>
      </c>
      <c r="V8" s="111">
        <v>31684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4386</v>
      </c>
      <c r="C15" s="172">
        <f>E8</f>
        <v>5098</v>
      </c>
      <c r="D15" s="172">
        <f>H8</f>
        <v>2563</v>
      </c>
      <c r="E15" s="172">
        <f>K8</f>
        <v>11418</v>
      </c>
      <c r="F15" s="172">
        <f>N8</f>
        <v>9686</v>
      </c>
      <c r="G15" s="172">
        <f>Q8</f>
        <v>39525</v>
      </c>
      <c r="H15" s="334">
        <f>T8</f>
        <v>62215</v>
      </c>
      <c r="M15" s="172">
        <f>K8</f>
        <v>11418</v>
      </c>
      <c r="N15" s="172">
        <f>H15-E15-O15</f>
        <v>37591</v>
      </c>
      <c r="O15" s="172">
        <f>H15-(B15+C15+G15)</f>
        <v>13206</v>
      </c>
      <c r="P15" s="29"/>
      <c r="Q15" s="100">
        <f>M15/H15*100</f>
        <v>18.352487342280803</v>
      </c>
      <c r="R15" s="100">
        <f>N15/H15*100</f>
        <v>60.421120308607243</v>
      </c>
      <c r="S15" s="100">
        <f>O15/H15*100</f>
        <v>21.226392349111951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18.352487342280803</v>
      </c>
      <c r="R18" s="100">
        <f>N15/H15*100</f>
        <v>60.421120308607243</v>
      </c>
      <c r="S18" s="100">
        <f>O15/H15*100</f>
        <v>21.226392349111951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3.6</v>
      </c>
      <c r="C23" s="361"/>
      <c r="D23" s="361"/>
      <c r="E23" s="167">
        <v>10.7</v>
      </c>
      <c r="F23" s="361"/>
      <c r="G23" s="362"/>
      <c r="H23" s="167">
        <v>3.58</v>
      </c>
      <c r="I23" s="94">
        <v>6.97</v>
      </c>
      <c r="J23" s="169">
        <v>0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1.7</v>
      </c>
      <c r="C24" s="361"/>
      <c r="D24" s="361"/>
      <c r="E24" s="167">
        <v>1.7</v>
      </c>
      <c r="F24" s="361"/>
      <c r="G24" s="362"/>
      <c r="H24" s="167">
        <v>1.7</v>
      </c>
      <c r="I24" s="94">
        <v>3.4</v>
      </c>
      <c r="J24" s="169">
        <v>0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5.2</v>
      </c>
      <c r="C25" s="357"/>
      <c r="D25" s="357"/>
      <c r="E25" s="72">
        <v>13.9</v>
      </c>
      <c r="F25" s="357"/>
      <c r="G25" s="461"/>
      <c r="H25" s="72">
        <v>5.24</v>
      </c>
      <c r="I25" s="61">
        <v>10.14</v>
      </c>
      <c r="J25" s="111">
        <v>0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0</v>
      </c>
      <c r="C32" s="674">
        <f>IF(ISBLANK(I23),"",I23)</f>
        <v>6.97</v>
      </c>
      <c r="F32" s="700">
        <f>A23</f>
        <v>2020</v>
      </c>
      <c r="G32" s="674">
        <f>IF(ISBLANK(J23),"",J23)</f>
        <v>0</v>
      </c>
      <c r="H32" s="674">
        <f>IF(ISBLANK(I23),"",I23)</f>
        <v>6.97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0</v>
      </c>
      <c r="C33" s="853">
        <f t="shared" ref="C33:C34" si="2">IF(ISBLANK(I24),"",I24)</f>
        <v>3.4</v>
      </c>
      <c r="F33" s="701">
        <f t="shared" ref="F33:F34" si="3">A24</f>
        <v>2021</v>
      </c>
      <c r="G33" s="853">
        <f t="shared" ref="G33:G34" si="4">IF(ISBLANK(J24),"",J24)</f>
        <v>0</v>
      </c>
      <c r="H33" s="853">
        <f t="shared" ref="H33:H34" si="5">IF(ISBLANK(I24),"",I24)</f>
        <v>3.4</v>
      </c>
    </row>
    <row r="34" spans="1:8" x14ac:dyDescent="0.25">
      <c r="A34" s="702">
        <f t="shared" si="0"/>
        <v>2022</v>
      </c>
      <c r="B34" s="676">
        <f t="shared" si="1"/>
        <v>0</v>
      </c>
      <c r="C34" s="676">
        <f t="shared" si="2"/>
        <v>10.14</v>
      </c>
      <c r="F34" s="702">
        <f t="shared" si="3"/>
        <v>2022</v>
      </c>
      <c r="G34" s="676">
        <f t="shared" si="4"/>
        <v>0</v>
      </c>
      <c r="H34" s="676">
        <f t="shared" si="5"/>
        <v>10.14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55</v>
      </c>
      <c r="C4" s="600">
        <v>1</v>
      </c>
      <c r="D4" s="600">
        <v>9</v>
      </c>
      <c r="E4" s="599">
        <v>4</v>
      </c>
      <c r="F4" s="600">
        <v>5.6</v>
      </c>
      <c r="G4" s="600">
        <v>0.8</v>
      </c>
    </row>
    <row r="5" spans="1:10" x14ac:dyDescent="0.25">
      <c r="A5" s="286">
        <v>2022</v>
      </c>
      <c r="B5" s="751">
        <v>55</v>
      </c>
      <c r="C5" s="751">
        <v>4</v>
      </c>
      <c r="D5" s="751">
        <v>12</v>
      </c>
      <c r="E5" s="753">
        <v>4</v>
      </c>
      <c r="F5" s="751">
        <v>5.8</v>
      </c>
      <c r="G5" s="751">
        <v>1</v>
      </c>
    </row>
    <row r="6" spans="1:10" x14ac:dyDescent="0.25">
      <c r="A6" s="218">
        <v>2023</v>
      </c>
      <c r="B6" s="752">
        <v>58</v>
      </c>
      <c r="C6" s="752">
        <v>4</v>
      </c>
      <c r="D6" s="752">
        <v>15</v>
      </c>
      <c r="E6" s="754">
        <v>2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55</v>
      </c>
      <c r="C11" s="80">
        <f>IF(ISBLANK(D4),"",D4)</f>
        <v>9</v>
      </c>
      <c r="E11" s="103">
        <f>A4</f>
        <v>2021</v>
      </c>
      <c r="F11" s="80">
        <f>IF(ISBLANK(B4),"",B4)</f>
        <v>55</v>
      </c>
      <c r="G11" s="80">
        <f>IF(ISBLANK(D4),"",D4)</f>
        <v>9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55</v>
      </c>
      <c r="C12" s="80">
        <f>IF(ISBLANK(D5),"",D5)</f>
        <v>12</v>
      </c>
      <c r="E12" s="103">
        <f t="shared" ref="E12:E13" si="1">A5</f>
        <v>2022</v>
      </c>
      <c r="F12" s="80">
        <f t="shared" ref="F12:F13" si="2">IF(ISBLANK(B5),"",B5)</f>
        <v>55</v>
      </c>
      <c r="G12" s="80">
        <f t="shared" ref="G12:G13" si="3">IF(ISBLANK(D5),"",D5)</f>
        <v>12</v>
      </c>
    </row>
    <row r="13" spans="1:10" x14ac:dyDescent="0.25">
      <c r="A13" s="155">
        <f t="shared" si="0"/>
        <v>2023</v>
      </c>
      <c r="B13" s="83">
        <f>IF(ISBLANK(B6),"",B6)</f>
        <v>58</v>
      </c>
      <c r="C13" s="83">
        <f>IF(ISBLANK(D6),"",D6)</f>
        <v>15</v>
      </c>
      <c r="D13" s="253"/>
      <c r="E13" s="155">
        <f t="shared" si="1"/>
        <v>2023</v>
      </c>
      <c r="F13" s="83">
        <f t="shared" si="2"/>
        <v>58</v>
      </c>
      <c r="G13" s="83">
        <f t="shared" si="3"/>
        <v>15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1</v>
      </c>
      <c r="C18" s="80">
        <f>IF(ISBLANK(E4),"",E4)</f>
        <v>4</v>
      </c>
      <c r="E18" s="603">
        <f>A4</f>
        <v>2021</v>
      </c>
      <c r="F18" s="100">
        <f>IF(ISBLANK(C4),"",C4)</f>
        <v>1</v>
      </c>
      <c r="G18" s="100">
        <f>IF(ISBLANK(E4),"",E4)</f>
        <v>4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4</v>
      </c>
      <c r="C19" s="80">
        <f>IF(ISBLANK(E5),"",E5)</f>
        <v>4</v>
      </c>
      <c r="E19" s="103">
        <f t="shared" ref="E19:E20" si="5">A5</f>
        <v>2022</v>
      </c>
      <c r="F19" s="104">
        <f>IF(ISBLANK(C5),"",C5)</f>
        <v>4</v>
      </c>
      <c r="G19" s="104">
        <f t="shared" ref="G19:G20" si="6">IF(ISBLANK(E5),"",E5)</f>
        <v>4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4</v>
      </c>
      <c r="C20" s="83">
        <f>IF(ISBLANK(E6),"",E6)</f>
        <v>2</v>
      </c>
      <c r="E20" s="155">
        <f t="shared" si="5"/>
        <v>2023</v>
      </c>
      <c r="F20" s="83">
        <f>IF(ISBLANK(C6),"",C6)</f>
        <v>4</v>
      </c>
      <c r="G20" s="83">
        <f t="shared" si="6"/>
        <v>2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729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1.3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711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6.7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386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3.4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327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0.5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976</v>
      </c>
    </row>
    <row r="17" spans="2:3" x14ac:dyDescent="0.25">
      <c r="B17" s="253">
        <v>2022</v>
      </c>
      <c r="C17" s="1100">
        <v>771</v>
      </c>
    </row>
    <row r="18" spans="2:3" x14ac:dyDescent="0.25">
      <c r="B18" s="253">
        <v>2023</v>
      </c>
      <c r="C18" s="1100">
        <v>711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976</v>
      </c>
    </row>
    <row r="22" spans="2:3" x14ac:dyDescent="0.25">
      <c r="B22" s="636">
        <f>B17</f>
        <v>2022</v>
      </c>
      <c r="C22" s="636">
        <f t="shared" ref="C22:C23" si="0">IF(ISBLANK(C17),"",C17)</f>
        <v>771</v>
      </c>
    </row>
    <row r="23" spans="2:3" x14ac:dyDescent="0.25">
      <c r="B23" s="636">
        <f>B18</f>
        <v>2023</v>
      </c>
      <c r="C23" s="636">
        <f t="shared" si="0"/>
        <v>711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45</v>
      </c>
      <c r="C5" s="55">
        <v>64</v>
      </c>
      <c r="D5" s="55">
        <v>46</v>
      </c>
      <c r="E5" s="269">
        <f>SUM(B5:D5)</f>
        <v>155</v>
      </c>
      <c r="F5" s="71">
        <v>932</v>
      </c>
      <c r="G5" s="70">
        <v>0.4</v>
      </c>
      <c r="H5" s="55">
        <v>0.2</v>
      </c>
      <c r="I5" s="110">
        <v>0.3</v>
      </c>
      <c r="J5" s="71">
        <v>1.4</v>
      </c>
    </row>
    <row r="6" spans="1:10" x14ac:dyDescent="0.25">
      <c r="A6" s="286">
        <v>2022</v>
      </c>
      <c r="B6" s="757">
        <v>48</v>
      </c>
      <c r="C6" s="758">
        <v>62</v>
      </c>
      <c r="D6" s="758">
        <v>39</v>
      </c>
      <c r="E6" s="270">
        <f>SUM(B6:D6)</f>
        <v>149</v>
      </c>
      <c r="F6" s="214">
        <v>808</v>
      </c>
      <c r="G6" s="457">
        <v>0.4</v>
      </c>
      <c r="H6" s="458">
        <v>0.2</v>
      </c>
      <c r="I6" s="763">
        <v>0.3</v>
      </c>
      <c r="J6" s="214">
        <v>1.3</v>
      </c>
    </row>
    <row r="7" spans="1:10" x14ac:dyDescent="0.25">
      <c r="A7" s="218">
        <v>2023</v>
      </c>
      <c r="B7" s="167">
        <v>67</v>
      </c>
      <c r="C7" s="94">
        <v>64</v>
      </c>
      <c r="D7" s="94">
        <v>50</v>
      </c>
      <c r="E7" s="447">
        <f>SUM(B7:D7)</f>
        <v>181</v>
      </c>
      <c r="F7" s="168">
        <v>729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932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808</v>
      </c>
      <c r="C14" s="28"/>
      <c r="D14" s="28"/>
      <c r="F14" s="625" t="s">
        <v>1526</v>
      </c>
      <c r="G14" s="621">
        <f>IF(ISBLANK(B7),"",B7)</f>
        <v>67</v>
      </c>
      <c r="I14" s="625" t="s">
        <v>1529</v>
      </c>
      <c r="J14" s="621">
        <f>IF(ISBLANK(B7),"",B7)</f>
        <v>67</v>
      </c>
    </row>
    <row r="15" spans="1:10" x14ac:dyDescent="0.25">
      <c r="A15" s="624">
        <f t="shared" ref="A15" si="1">A7</f>
        <v>2023</v>
      </c>
      <c r="B15" s="623">
        <f t="shared" si="0"/>
        <v>729</v>
      </c>
      <c r="C15" s="28"/>
      <c r="D15" s="28"/>
      <c r="F15" s="626" t="s">
        <v>1527</v>
      </c>
      <c r="G15" s="622">
        <f>IF(ISBLANK(C7),"",C7)</f>
        <v>64</v>
      </c>
      <c r="I15" s="626" t="s">
        <v>1538</v>
      </c>
      <c r="J15" s="622">
        <f>IF(ISBLANK(C7),"",C7)</f>
        <v>64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50</v>
      </c>
      <c r="I16" s="627" t="s">
        <v>1539</v>
      </c>
      <c r="J16" s="623">
        <f>IF(ISBLANK(D7),"",D7)</f>
        <v>50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0.4</v>
      </c>
    </row>
    <row r="22" spans="1:2" x14ac:dyDescent="0.25">
      <c r="A22" s="626" t="s">
        <v>464</v>
      </c>
      <c r="B22" s="622">
        <f>IF(ISBLANK(H6),"",H6)</f>
        <v>0.2</v>
      </c>
    </row>
    <row r="23" spans="1:2" x14ac:dyDescent="0.25">
      <c r="A23" s="627" t="s">
        <v>365</v>
      </c>
      <c r="B23" s="623">
        <f>IF(ISBLANK(I6),"",I6)</f>
        <v>0.3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44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85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13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1.7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24</v>
      </c>
      <c r="C6" s="759"/>
      <c r="D6" s="759"/>
      <c r="E6" s="457">
        <v>3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33</v>
      </c>
      <c r="C7" s="759"/>
      <c r="D7" s="759"/>
      <c r="E7" s="457">
        <v>4.2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13</v>
      </c>
      <c r="C8" s="760"/>
      <c r="D8" s="760"/>
      <c r="E8" s="601">
        <v>1.7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24</v>
      </c>
      <c r="C16" s="755"/>
      <c r="I16" s="700">
        <f>A6</f>
        <v>2020</v>
      </c>
      <c r="J16" s="674">
        <f>IF(ISBLANK(E6),"",E6)</f>
        <v>3</v>
      </c>
      <c r="K16" s="756"/>
    </row>
    <row r="17" spans="1:10" x14ac:dyDescent="0.25">
      <c r="A17" s="701">
        <f>A7</f>
        <v>2021</v>
      </c>
      <c r="B17" s="853">
        <f>IF(ISBLANK(B7),"",B7)</f>
        <v>33</v>
      </c>
      <c r="C17" s="755"/>
      <c r="I17" s="701">
        <f>A7</f>
        <v>2021</v>
      </c>
      <c r="J17" s="853">
        <f>IF(ISBLANK(E7),"",E7)</f>
        <v>4.2</v>
      </c>
    </row>
    <row r="18" spans="1:10" x14ac:dyDescent="0.25">
      <c r="A18" s="702">
        <f>A8</f>
        <v>2022</v>
      </c>
      <c r="B18" s="676">
        <f>IF(ISBLANK(B8),"",B8)</f>
        <v>13</v>
      </c>
      <c r="C18" s="755"/>
      <c r="I18" s="702">
        <f>A8</f>
        <v>2022</v>
      </c>
      <c r="J18" s="676">
        <f>IF(ISBLANK(E8),"",E8)</f>
        <v>1.7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51</v>
      </c>
      <c r="D5" s="449">
        <f>IF(ISBLANK(B5),"",A5)</f>
        <v>2021</v>
      </c>
      <c r="E5" s="618">
        <f>IF(ISBLANK(B5),"",B5)</f>
        <v>51</v>
      </c>
      <c r="K5" s="217">
        <v>2020</v>
      </c>
      <c r="L5" s="655">
        <v>5</v>
      </c>
    </row>
    <row r="6" spans="1:12" x14ac:dyDescent="0.25">
      <c r="A6" s="229">
        <v>2022</v>
      </c>
      <c r="B6" s="602">
        <v>50</v>
      </c>
      <c r="D6" s="450">
        <f>IF(ISBLANK(B6),"",A6)</f>
        <v>2022</v>
      </c>
      <c r="E6" s="619">
        <f>IF(ISBLANK(B6),"",B6)</f>
        <v>50</v>
      </c>
      <c r="K6" s="286">
        <v>2021</v>
      </c>
      <c r="L6" s="657">
        <v>4.8</v>
      </c>
    </row>
    <row r="7" spans="1:12" x14ac:dyDescent="0.25">
      <c r="A7" s="123">
        <v>2023</v>
      </c>
      <c r="B7" s="617">
        <v>55</v>
      </c>
      <c r="D7" s="379">
        <f>IF(ISBLANK(B7),"",A7)</f>
        <v>2023</v>
      </c>
      <c r="E7" s="620">
        <f>IF(ISBLANK(B7),"",B7)</f>
        <v>55</v>
      </c>
      <c r="K7" s="219">
        <v>2022</v>
      </c>
      <c r="L7" s="617">
        <v>4.8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25</v>
      </c>
      <c r="C4" s="643">
        <v>101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39</v>
      </c>
      <c r="C5" s="602">
        <v>117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44</v>
      </c>
      <c r="C6" s="602">
        <v>85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10</v>
      </c>
      <c r="C5" s="643">
        <v>6461</v>
      </c>
      <c r="D5" s="643">
        <v>436</v>
      </c>
      <c r="E5" s="869">
        <v>6.7</v>
      </c>
      <c r="F5" s="1039">
        <v>6.4</v>
      </c>
      <c r="G5" s="1039">
        <v>7.1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11</v>
      </c>
      <c r="C6" s="657">
        <v>5855</v>
      </c>
      <c r="D6" s="657">
        <v>439</v>
      </c>
      <c r="E6" s="657">
        <v>7.5</v>
      </c>
      <c r="F6" s="657">
        <v>7</v>
      </c>
      <c r="G6" s="657">
        <v>7.9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11</v>
      </c>
      <c r="C7" s="617">
        <v>5668</v>
      </c>
      <c r="D7" s="617">
        <v>411</v>
      </c>
      <c r="E7" s="617">
        <v>7.3</v>
      </c>
      <c r="F7" s="617">
        <v>7</v>
      </c>
      <c r="G7" s="617">
        <v>7.6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8.5</v>
      </c>
      <c r="C4" s="655">
        <v>392</v>
      </c>
      <c r="D4" s="655">
        <v>3.4</v>
      </c>
      <c r="E4" s="655">
        <v>322</v>
      </c>
      <c r="F4" s="655">
        <v>0.5</v>
      </c>
      <c r="G4" s="655">
        <v>64</v>
      </c>
      <c r="H4" s="655">
        <v>5</v>
      </c>
      <c r="I4" s="655">
        <v>37</v>
      </c>
      <c r="J4" s="655">
        <v>0.3</v>
      </c>
      <c r="K4" s="253"/>
      <c r="L4" s="253"/>
      <c r="M4" s="253"/>
    </row>
    <row r="5" spans="1:13" x14ac:dyDescent="0.25">
      <c r="A5" s="486">
        <v>2022</v>
      </c>
      <c r="B5" s="602">
        <v>6.7</v>
      </c>
      <c r="C5" s="602">
        <v>389</v>
      </c>
      <c r="D5" s="602">
        <v>3.4</v>
      </c>
      <c r="E5" s="602">
        <v>316</v>
      </c>
      <c r="F5" s="602">
        <v>0.5</v>
      </c>
      <c r="G5" s="602">
        <v>67</v>
      </c>
      <c r="H5" s="602">
        <v>8</v>
      </c>
      <c r="I5" s="602">
        <v>29</v>
      </c>
      <c r="J5" s="602">
        <v>0.2</v>
      </c>
      <c r="K5" s="253"/>
      <c r="L5" s="253"/>
      <c r="M5" s="253"/>
    </row>
    <row r="6" spans="1:13" x14ac:dyDescent="0.25">
      <c r="A6" s="481">
        <v>2023</v>
      </c>
      <c r="B6" s="617"/>
      <c r="C6" s="617">
        <v>386</v>
      </c>
      <c r="D6" s="617"/>
      <c r="E6" s="617">
        <v>327</v>
      </c>
      <c r="F6" s="617"/>
      <c r="G6" s="617">
        <v>73</v>
      </c>
      <c r="H6" s="617">
        <v>6</v>
      </c>
      <c r="I6" s="617">
        <v>30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0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349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66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558</v>
      </c>
      <c r="C4" s="1006">
        <v>287</v>
      </c>
      <c r="D4" s="1006">
        <v>271</v>
      </c>
      <c r="E4" s="1005">
        <v>910</v>
      </c>
      <c r="F4" s="1006">
        <v>509</v>
      </c>
      <c r="G4" s="1006">
        <v>401</v>
      </c>
      <c r="H4" s="1007">
        <v>8.6</v>
      </c>
      <c r="I4" s="1007">
        <v>14.1</v>
      </c>
      <c r="J4" s="1007">
        <v>-5.5</v>
      </c>
      <c r="K4" s="70">
        <v>1223</v>
      </c>
      <c r="L4" s="55">
        <v>577</v>
      </c>
      <c r="M4" s="110">
        <v>646</v>
      </c>
      <c r="N4" s="55">
        <v>1012</v>
      </c>
      <c r="O4" s="55">
        <v>458</v>
      </c>
      <c r="P4" s="110">
        <v>554</v>
      </c>
    </row>
    <row r="5" spans="1:17" x14ac:dyDescent="0.25">
      <c r="A5" s="286">
        <v>2021</v>
      </c>
      <c r="B5" s="1008">
        <v>587</v>
      </c>
      <c r="C5" s="1009">
        <v>294</v>
      </c>
      <c r="D5" s="1009">
        <v>293</v>
      </c>
      <c r="E5" s="1008">
        <v>1095</v>
      </c>
      <c r="F5" s="1009">
        <v>582</v>
      </c>
      <c r="G5" s="1009">
        <v>513</v>
      </c>
      <c r="H5" s="1010">
        <v>9.1</v>
      </c>
      <c r="I5" s="1010">
        <v>17</v>
      </c>
      <c r="J5" s="1010">
        <v>-7.9</v>
      </c>
      <c r="K5" s="212">
        <v>1361</v>
      </c>
      <c r="L5" s="58">
        <v>638</v>
      </c>
      <c r="M5" s="160">
        <v>723</v>
      </c>
      <c r="N5" s="58">
        <v>1056</v>
      </c>
      <c r="O5" s="58">
        <v>469</v>
      </c>
      <c r="P5" s="160">
        <v>587</v>
      </c>
    </row>
    <row r="6" spans="1:17" x14ac:dyDescent="0.25">
      <c r="A6" s="219">
        <v>2022</v>
      </c>
      <c r="B6" s="1011">
        <v>572</v>
      </c>
      <c r="C6" s="1012">
        <v>296</v>
      </c>
      <c r="D6" s="1012">
        <v>276</v>
      </c>
      <c r="E6" s="1011">
        <v>807</v>
      </c>
      <c r="F6" s="1012">
        <v>433</v>
      </c>
      <c r="G6" s="1012">
        <v>374</v>
      </c>
      <c r="H6" s="1013">
        <v>9.1999999999999993</v>
      </c>
      <c r="I6" s="1013">
        <v>13</v>
      </c>
      <c r="J6" s="1013">
        <v>-3.8</v>
      </c>
      <c r="K6" s="1014">
        <v>1584</v>
      </c>
      <c r="L6" s="1015">
        <v>716</v>
      </c>
      <c r="M6" s="1016">
        <v>868</v>
      </c>
      <c r="N6" s="1015">
        <v>1075</v>
      </c>
      <c r="O6" s="1015">
        <v>461</v>
      </c>
      <c r="P6" s="1016">
        <v>614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271</v>
      </c>
      <c r="C13" s="319">
        <f>IF(ISBLANK(C4),"",C4)</f>
        <v>287</v>
      </c>
      <c r="D13" s="364"/>
      <c r="E13" s="322">
        <f>A4</f>
        <v>2020</v>
      </c>
      <c r="F13" s="319">
        <f>IF(ISBLANK(G4),"",G4)</f>
        <v>401</v>
      </c>
      <c r="G13" s="319">
        <f>IF(ISBLANK(F4),"",F4)</f>
        <v>509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293</v>
      </c>
      <c r="C14" s="320">
        <f t="shared" ref="C14:C15" si="2">IF(ISBLANK(C5),"",C5)</f>
        <v>294</v>
      </c>
      <c r="D14" s="364"/>
      <c r="E14" s="323">
        <f t="shared" ref="E14:E15" si="3">A5</f>
        <v>2021</v>
      </c>
      <c r="F14" s="320">
        <f t="shared" ref="F14:F15" si="4">IF(ISBLANK(G5),"",G5)</f>
        <v>513</v>
      </c>
      <c r="G14" s="320">
        <f t="shared" ref="G14:G15" si="5">IF(ISBLANK(F5),"",F5)</f>
        <v>582</v>
      </c>
      <c r="H14" s="389"/>
      <c r="I14" s="389"/>
      <c r="J14" s="48"/>
      <c r="K14" s="325" t="s">
        <v>536</v>
      </c>
      <c r="L14" s="328">
        <f>IF(ISBLANK(K4),"",K4)</f>
        <v>1223</v>
      </c>
      <c r="M14" s="328">
        <f>IF(ISBLANK(K5),"",K5)</f>
        <v>1361</v>
      </c>
      <c r="N14" s="328">
        <f>IF(ISBLANK(K6),"",K6)</f>
        <v>1584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276</v>
      </c>
      <c r="C15" s="321">
        <f t="shared" si="2"/>
        <v>296</v>
      </c>
      <c r="E15" s="324">
        <f t="shared" si="3"/>
        <v>2022</v>
      </c>
      <c r="F15" s="321">
        <f t="shared" si="4"/>
        <v>374</v>
      </c>
      <c r="G15" s="321">
        <f t="shared" si="5"/>
        <v>433</v>
      </c>
      <c r="H15" s="211"/>
      <c r="I15" s="211"/>
      <c r="J15" s="28"/>
      <c r="K15" s="326" t="s">
        <v>535</v>
      </c>
      <c r="L15" s="329">
        <f>IF(ISBLANK(N4),"",N4)</f>
        <v>1012</v>
      </c>
      <c r="M15" s="329">
        <f>IF(ISBLANK(N5),"",N5)</f>
        <v>1056</v>
      </c>
      <c r="N15" s="329">
        <f>IF(ISBLANK(N6),"",N6)</f>
        <v>1075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1223</v>
      </c>
      <c r="M19" s="328">
        <f>IF(ISBLANK(K5),"",K5)</f>
        <v>1361</v>
      </c>
      <c r="N19" s="328">
        <f>IF(ISBLANK(K6),"",K6)</f>
        <v>1584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1012</v>
      </c>
      <c r="M20" s="329">
        <f>IF(ISBLANK(N5),"",N5)</f>
        <v>1056</v>
      </c>
      <c r="N20" s="329">
        <f>IF(ISBLANK(N6),"",N6)</f>
        <v>1075</v>
      </c>
      <c r="O20" s="364"/>
    </row>
    <row r="21" spans="1:15" x14ac:dyDescent="0.25">
      <c r="A21" s="322">
        <f>A4</f>
        <v>2020</v>
      </c>
      <c r="B21" s="319">
        <f>IF(ISBLANK(D4),"",D4)</f>
        <v>271</v>
      </c>
      <c r="C21" s="319">
        <f>IF(ISBLANK(C4),"",C4)</f>
        <v>287</v>
      </c>
      <c r="E21" s="322">
        <f>A4</f>
        <v>2020</v>
      </c>
      <c r="F21" s="319">
        <f>IF(ISBLANK(G4),"",G4)</f>
        <v>401</v>
      </c>
      <c r="G21" s="319">
        <f>IF(ISBLANK(F4),"",F4)</f>
        <v>509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293</v>
      </c>
      <c r="C22" s="320">
        <f t="shared" ref="C22:C23" si="8">IF(ISBLANK(C5),"",C5)</f>
        <v>294</v>
      </c>
      <c r="E22" s="323">
        <f t="shared" ref="E22:E23" si="9">A5</f>
        <v>2021</v>
      </c>
      <c r="F22" s="320">
        <f t="shared" ref="F22:F23" si="10">IF(ISBLANK(G5),"",G5)</f>
        <v>513</v>
      </c>
      <c r="G22" s="320">
        <f t="shared" ref="G22:G23" si="11">IF(ISBLANK(F5),"",F5)</f>
        <v>582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276</v>
      </c>
      <c r="C23" s="321">
        <f t="shared" si="8"/>
        <v>296</v>
      </c>
      <c r="E23" s="324">
        <f t="shared" si="9"/>
        <v>2022</v>
      </c>
      <c r="F23" s="321">
        <f t="shared" si="10"/>
        <v>374</v>
      </c>
      <c r="G23" s="321">
        <f t="shared" si="11"/>
        <v>433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14</v>
      </c>
      <c r="C5" s="611"/>
      <c r="D5" s="611"/>
      <c r="E5" s="599">
        <v>63</v>
      </c>
      <c r="F5" s="616"/>
      <c r="G5" s="945"/>
      <c r="H5" s="599">
        <v>335</v>
      </c>
      <c r="I5" s="616">
        <v>124</v>
      </c>
      <c r="J5" s="616">
        <v>211</v>
      </c>
      <c r="K5" s="616"/>
      <c r="L5" s="945"/>
    </row>
    <row r="6" spans="1:12" x14ac:dyDescent="0.25">
      <c r="A6" s="286">
        <v>2021</v>
      </c>
      <c r="B6" s="601">
        <v>8</v>
      </c>
      <c r="C6" s="612"/>
      <c r="D6" s="612"/>
      <c r="E6" s="1034">
        <v>80</v>
      </c>
      <c r="F6" s="1028"/>
      <c r="G6" s="980"/>
      <c r="H6" s="1034">
        <v>350</v>
      </c>
      <c r="I6" s="1028">
        <v>138</v>
      </c>
      <c r="J6" s="1028">
        <v>212</v>
      </c>
      <c r="K6" s="1028"/>
      <c r="L6" s="980"/>
    </row>
    <row r="7" spans="1:12" x14ac:dyDescent="0.25">
      <c r="A7" s="218">
        <v>2022</v>
      </c>
      <c r="B7" s="601">
        <v>0</v>
      </c>
      <c r="C7" s="612"/>
      <c r="D7" s="612"/>
      <c r="E7" s="1034">
        <v>66</v>
      </c>
      <c r="F7" s="1028"/>
      <c r="G7" s="980"/>
      <c r="H7" s="1034">
        <v>349</v>
      </c>
      <c r="I7" s="1028">
        <v>138</v>
      </c>
      <c r="J7" s="1028">
        <v>211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138</v>
      </c>
    </row>
    <row r="15" spans="1:12" ht="30" x14ac:dyDescent="0.25">
      <c r="A15" s="833" t="s">
        <v>1543</v>
      </c>
      <c r="B15" s="623">
        <f>IF(ISBLANK(J7),"",J7)</f>
        <v>211</v>
      </c>
    </row>
    <row r="17" spans="1:2" x14ac:dyDescent="0.25">
      <c r="A17" s="625" t="s">
        <v>1540</v>
      </c>
      <c r="B17" s="621">
        <f>IF(ISBLANK(I7),"",I7)</f>
        <v>138</v>
      </c>
    </row>
    <row r="18" spans="1:2" x14ac:dyDescent="0.25">
      <c r="A18" s="627" t="s">
        <v>1541</v>
      </c>
      <c r="B18" s="623">
        <f>IF(ISBLANK(J7),"",J7)</f>
        <v>211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52.9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41.5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59.7</v>
      </c>
      <c r="C6" s="614">
        <v>27.1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57.5</v>
      </c>
      <c r="C10" s="614">
        <v>27.1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52.9</v>
      </c>
      <c r="C14" s="73">
        <v>41.5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302.88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480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20400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130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5781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0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0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8.5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30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302.88</v>
      </c>
      <c r="C5" s="611">
        <v>295.29000000000002</v>
      </c>
      <c r="D5" s="751">
        <v>19683</v>
      </c>
      <c r="E5" s="751">
        <v>31</v>
      </c>
      <c r="G5" s="358">
        <v>2014</v>
      </c>
      <c r="H5" s="70">
        <v>62</v>
      </c>
      <c r="I5" s="55">
        <v>0</v>
      </c>
      <c r="J5" s="55">
        <v>62</v>
      </c>
      <c r="K5" s="71">
        <v>0</v>
      </c>
    </row>
    <row r="6" spans="1:12" x14ac:dyDescent="0.25">
      <c r="A6" s="286">
        <v>2021</v>
      </c>
      <c r="B6" s="601">
        <v>302.88</v>
      </c>
      <c r="C6" s="612">
        <v>296.29000000000002</v>
      </c>
      <c r="D6" s="959">
        <v>18736</v>
      </c>
      <c r="E6" s="959">
        <v>29</v>
      </c>
      <c r="G6" s="480">
        <v>2017</v>
      </c>
      <c r="H6" s="212">
        <v>58</v>
      </c>
      <c r="I6" s="58">
        <v>0</v>
      </c>
      <c r="J6" s="58">
        <v>58</v>
      </c>
      <c r="K6" s="214">
        <v>0</v>
      </c>
    </row>
    <row r="7" spans="1:12" x14ac:dyDescent="0.25">
      <c r="A7" s="218">
        <v>2022</v>
      </c>
      <c r="B7" s="601">
        <v>302.88</v>
      </c>
      <c r="C7" s="612">
        <v>302.29000000000002</v>
      </c>
      <c r="D7" s="959">
        <v>18468</v>
      </c>
      <c r="E7" s="959">
        <v>30</v>
      </c>
      <c r="G7" s="482">
        <v>2020</v>
      </c>
      <c r="H7" s="72">
        <v>0</v>
      </c>
      <c r="I7" s="61">
        <v>0</v>
      </c>
      <c r="J7" s="61">
        <v>0</v>
      </c>
      <c r="K7" s="73">
        <v>0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302.29000000000002</v>
      </c>
      <c r="D14" s="631">
        <f>A5</f>
        <v>2020</v>
      </c>
      <c r="E14" s="625">
        <f>IF(ISBLANK(D5),"",D5)</f>
        <v>19683</v>
      </c>
      <c r="F14" s="211"/>
      <c r="G14" s="634" t="s">
        <v>925</v>
      </c>
      <c r="H14" s="621">
        <f>IF(ISBLANK(J7),"",J7)</f>
        <v>0</v>
      </c>
      <c r="I14" s="211"/>
      <c r="J14" s="211"/>
    </row>
    <row r="15" spans="1:12" x14ac:dyDescent="0.25">
      <c r="A15" s="870" t="s">
        <v>16</v>
      </c>
      <c r="B15" s="630">
        <f>IF(ISBLANK(B7),"",B7)</f>
        <v>302.88</v>
      </c>
      <c r="D15" s="632">
        <f t="shared" ref="D15:D16" si="0">A6</f>
        <v>2021</v>
      </c>
      <c r="E15" s="626">
        <f>IF(ISBLANK(D6),"",D6)</f>
        <v>18736</v>
      </c>
      <c r="F15" s="211"/>
      <c r="G15" s="635" t="s">
        <v>926</v>
      </c>
      <c r="H15" s="623">
        <f>IF(ISBLANK(I7),"",I7)</f>
        <v>0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18468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302.29000000000002</v>
      </c>
      <c r="F19" s="253"/>
      <c r="G19" s="634" t="s">
        <v>529</v>
      </c>
      <c r="H19" s="621">
        <f>IF(ISBLANK(J7),"",J7)</f>
        <v>0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302.88</v>
      </c>
      <c r="F20" s="253"/>
      <c r="G20" s="635" t="s">
        <v>528</v>
      </c>
      <c r="H20" s="623">
        <f>IF(ISBLANK(I7),"",I7)</f>
        <v>0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5.4</v>
      </c>
      <c r="C5" s="1092">
        <v>20400</v>
      </c>
      <c r="D5" s="1093">
        <v>478</v>
      </c>
      <c r="E5" s="1092">
        <v>5346</v>
      </c>
      <c r="F5" s="1093">
        <v>130</v>
      </c>
    </row>
    <row r="6" spans="1:9" x14ac:dyDescent="0.25">
      <c r="A6" s="218">
        <v>2021</v>
      </c>
      <c r="B6" s="1092">
        <v>6.1</v>
      </c>
      <c r="C6" s="1092">
        <v>20400</v>
      </c>
      <c r="D6" s="1093">
        <v>480</v>
      </c>
      <c r="E6" s="1092">
        <v>5781</v>
      </c>
      <c r="F6" s="1093">
        <v>130</v>
      </c>
    </row>
    <row r="7" spans="1:9" x14ac:dyDescent="0.25">
      <c r="A7" s="219">
        <v>2022</v>
      </c>
      <c r="B7" s="73">
        <v>8.5</v>
      </c>
      <c r="C7" s="73">
        <v>20400</v>
      </c>
      <c r="D7" s="73">
        <v>480</v>
      </c>
      <c r="E7" s="73">
        <v>5781</v>
      </c>
      <c r="F7" s="73">
        <v>130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16918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9360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7558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66104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35455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30649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3.8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4.0999999999999996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9018</v>
      </c>
      <c r="C5" s="458">
        <v>6788</v>
      </c>
      <c r="D5" s="458">
        <v>2230</v>
      </c>
      <c r="E5" s="457">
        <v>22757</v>
      </c>
      <c r="F5" s="458">
        <v>15695</v>
      </c>
      <c r="G5" s="458">
        <v>7062</v>
      </c>
      <c r="H5" s="457">
        <v>2.2999999999999998</v>
      </c>
      <c r="I5" s="763">
        <v>3.2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17750</v>
      </c>
      <c r="C6" s="458">
        <v>11948</v>
      </c>
      <c r="D6" s="458">
        <v>5802</v>
      </c>
      <c r="E6" s="457">
        <v>50477</v>
      </c>
      <c r="F6" s="458">
        <v>30085</v>
      </c>
      <c r="G6" s="458">
        <v>20392</v>
      </c>
      <c r="H6" s="457">
        <v>2.5</v>
      </c>
      <c r="I6" s="763">
        <v>3.5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16918</v>
      </c>
      <c r="C7" s="612">
        <v>9360</v>
      </c>
      <c r="D7" s="612">
        <v>7558</v>
      </c>
      <c r="E7" s="601">
        <v>66104</v>
      </c>
      <c r="F7" s="612">
        <v>35455</v>
      </c>
      <c r="G7" s="612">
        <v>30649</v>
      </c>
      <c r="H7" s="947">
        <v>3.8</v>
      </c>
      <c r="I7" s="948">
        <v>4.0999999999999996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9018</v>
      </c>
      <c r="C14" s="674">
        <f t="shared" ref="C14:D14" si="0">IF(ISBLANK(C5),"",C5)</f>
        <v>6788</v>
      </c>
      <c r="D14" s="669">
        <f t="shared" si="0"/>
        <v>2230</v>
      </c>
      <c r="F14" s="884">
        <f>A5</f>
        <v>2020</v>
      </c>
      <c r="G14" s="674">
        <f>IF(ISBLANK(E5),"",E5)</f>
        <v>22757</v>
      </c>
      <c r="H14" s="674">
        <f t="shared" ref="H14:I16" si="1">IF(ISBLANK(F5),"",F5)</f>
        <v>15695</v>
      </c>
      <c r="I14" s="669">
        <f t="shared" si="1"/>
        <v>7062</v>
      </c>
      <c r="J14" s="756"/>
      <c r="K14" s="884">
        <f>A5</f>
        <v>2020</v>
      </c>
      <c r="L14" s="674">
        <f>IF(ISBLANK(H5),"",H5)</f>
        <v>2.2999999999999998</v>
      </c>
      <c r="M14" s="669">
        <f>IF(ISBLANK(I5),"",I5)</f>
        <v>3.2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17750</v>
      </c>
      <c r="C15" s="879">
        <f t="shared" si="3"/>
        <v>11948</v>
      </c>
      <c r="D15" s="886">
        <f t="shared" si="3"/>
        <v>5802</v>
      </c>
      <c r="F15" s="890">
        <f t="shared" ref="F15:F16" si="4">A6</f>
        <v>2021</v>
      </c>
      <c r="G15" s="853">
        <f t="shared" ref="G15:G16" si="5">IF(ISBLANK(E6),"",E6)</f>
        <v>50477</v>
      </c>
      <c r="H15" s="853">
        <f t="shared" si="1"/>
        <v>30085</v>
      </c>
      <c r="I15" s="670">
        <f t="shared" si="1"/>
        <v>20392</v>
      </c>
      <c r="J15" s="211"/>
      <c r="K15" s="890">
        <f t="shared" ref="K15:K16" si="6">A6</f>
        <v>2021</v>
      </c>
      <c r="L15" s="853">
        <f t="shared" ref="L15:M16" si="7">IF(ISBLANK(H6),"",H6)</f>
        <v>2.5</v>
      </c>
      <c r="M15" s="670">
        <f t="shared" si="7"/>
        <v>3.5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16918</v>
      </c>
      <c r="C16" s="888">
        <f t="shared" si="3"/>
        <v>9360</v>
      </c>
      <c r="D16" s="889">
        <f t="shared" si="3"/>
        <v>7558</v>
      </c>
      <c r="F16" s="891">
        <f t="shared" si="4"/>
        <v>2022</v>
      </c>
      <c r="G16" s="676">
        <f t="shared" si="5"/>
        <v>66104</v>
      </c>
      <c r="H16" s="676">
        <f t="shared" si="1"/>
        <v>35455</v>
      </c>
      <c r="I16" s="671">
        <f t="shared" si="1"/>
        <v>30649</v>
      </c>
      <c r="J16" s="211"/>
      <c r="K16" s="891">
        <f t="shared" si="6"/>
        <v>2022</v>
      </c>
      <c r="L16" s="676">
        <f t="shared" si="7"/>
        <v>3.8</v>
      </c>
      <c r="M16" s="671">
        <f t="shared" si="7"/>
        <v>4.0999999999999996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9018</v>
      </c>
      <c r="C22" s="674">
        <f t="shared" ref="C22:D22" si="8">IF(ISBLANK(C5),"",C5)</f>
        <v>6788</v>
      </c>
      <c r="D22" s="669">
        <f t="shared" si="8"/>
        <v>2230</v>
      </c>
      <c r="F22" s="884">
        <f>A5</f>
        <v>2020</v>
      </c>
      <c r="G22" s="674">
        <f>IF(ISBLANK(E5),"",E5)</f>
        <v>22757</v>
      </c>
      <c r="H22" s="674">
        <f t="shared" ref="H22:I24" si="9">IF(ISBLANK(F5),"",F5)</f>
        <v>15695</v>
      </c>
      <c r="I22" s="669">
        <f t="shared" si="9"/>
        <v>7062</v>
      </c>
      <c r="J22" s="756"/>
      <c r="K22" s="884">
        <f>A5</f>
        <v>2020</v>
      </c>
      <c r="L22" s="674">
        <f>IF(ISBLANK(H5),"",H5)</f>
        <v>2.2999999999999998</v>
      </c>
      <c r="M22" s="669">
        <f>IF(ISBLANK(I5),"",I5)</f>
        <v>3.2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17750</v>
      </c>
      <c r="C23" s="853">
        <f t="shared" si="11"/>
        <v>11948</v>
      </c>
      <c r="D23" s="670">
        <f t="shared" si="11"/>
        <v>5802</v>
      </c>
      <c r="F23" s="890">
        <f t="shared" ref="F23:F24" si="12">A6</f>
        <v>2021</v>
      </c>
      <c r="G23" s="853">
        <f t="shared" ref="G23:G24" si="13">IF(ISBLANK(E6),"",E6)</f>
        <v>50477</v>
      </c>
      <c r="H23" s="853">
        <f t="shared" si="9"/>
        <v>30085</v>
      </c>
      <c r="I23" s="670">
        <f t="shared" si="9"/>
        <v>20392</v>
      </c>
      <c r="J23" s="211"/>
      <c r="K23" s="890">
        <f t="shared" ref="K23:K24" si="14">A6</f>
        <v>2021</v>
      </c>
      <c r="L23" s="853">
        <f t="shared" ref="L23:M24" si="15">IF(ISBLANK(H6),"",H6)</f>
        <v>2.5</v>
      </c>
      <c r="M23" s="670">
        <f t="shared" si="15"/>
        <v>3.5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16918</v>
      </c>
      <c r="C24" s="676">
        <f t="shared" si="11"/>
        <v>9360</v>
      </c>
      <c r="D24" s="671">
        <f t="shared" si="11"/>
        <v>7558</v>
      </c>
      <c r="F24" s="891">
        <f t="shared" si="12"/>
        <v>2022</v>
      </c>
      <c r="G24" s="676">
        <f t="shared" si="13"/>
        <v>66104</v>
      </c>
      <c r="H24" s="676">
        <f t="shared" si="9"/>
        <v>35455</v>
      </c>
      <c r="I24" s="671">
        <f t="shared" si="9"/>
        <v>30649</v>
      </c>
      <c r="J24" s="211"/>
      <c r="K24" s="891">
        <f t="shared" si="14"/>
        <v>2022</v>
      </c>
      <c r="L24" s="676">
        <f t="shared" si="15"/>
        <v>3.8</v>
      </c>
      <c r="M24" s="671">
        <f t="shared" si="15"/>
        <v>4.0999999999999996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228</v>
      </c>
      <c r="C3" s="71">
        <v>72</v>
      </c>
      <c r="D3" s="71">
        <v>14.1</v>
      </c>
      <c r="F3" s="105" t="s">
        <v>537</v>
      </c>
      <c r="G3" s="97">
        <f>IF(ISBLANK(B3),"",B3)</f>
        <v>228</v>
      </c>
      <c r="H3" s="97">
        <f>IF(ISBLANK(B4),"",B4)</f>
        <v>314</v>
      </c>
      <c r="I3" s="97">
        <f>IF(ISBLANK(B5),"",B5)</f>
        <v>315</v>
      </c>
      <c r="J3" s="365"/>
    </row>
    <row r="4" spans="1:12" x14ac:dyDescent="0.25">
      <c r="A4" s="286">
        <v>2021</v>
      </c>
      <c r="B4" s="214">
        <v>314</v>
      </c>
      <c r="C4" s="214">
        <v>95</v>
      </c>
      <c r="D4" s="214">
        <v>15</v>
      </c>
      <c r="F4" s="130" t="s">
        <v>538</v>
      </c>
      <c r="G4" s="98">
        <f>IF(ISBLANK(C3),"",C3)</f>
        <v>72</v>
      </c>
      <c r="H4" s="98">
        <f>IF(ISBLANK(C4),"",C4)</f>
        <v>95</v>
      </c>
      <c r="I4" s="98">
        <f>IF(ISBLANK(C5),"",C5)</f>
        <v>80</v>
      </c>
      <c r="J4" s="365"/>
    </row>
    <row r="5" spans="1:12" x14ac:dyDescent="0.25">
      <c r="A5" s="218">
        <v>2022</v>
      </c>
      <c r="B5" s="168">
        <v>315</v>
      </c>
      <c r="C5" s="168">
        <v>80</v>
      </c>
      <c r="D5" s="168">
        <v>16.2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228</v>
      </c>
      <c r="H8" s="97">
        <f>IF(ISBLANK(B4),"",B4)</f>
        <v>314</v>
      </c>
      <c r="I8" s="97">
        <f>IF(ISBLANK(B5),"",B5)</f>
        <v>315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72</v>
      </c>
      <c r="H9" s="98">
        <f>IF(ISBLANK(C4),"",C4)</f>
        <v>95</v>
      </c>
      <c r="I9" s="98">
        <f>IF(ISBLANK(C5),"",C5)</f>
        <v>80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14.1</v>
      </c>
      <c r="H13" s="132">
        <f>IF(ISBLANK(D4),"",D4)</f>
        <v>15</v>
      </c>
      <c r="I13" s="132">
        <f>IF(ISBLANK(D5),"",D5)</f>
        <v>16.2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1472</v>
      </c>
      <c r="C4" s="110">
        <v>1611</v>
      </c>
      <c r="E4" s="29" t="s">
        <v>540</v>
      </c>
      <c r="F4" s="163">
        <f>B4/($B$22+$C$22)*100</f>
        <v>2.3659889094269868</v>
      </c>
      <c r="G4" s="163">
        <f>C4/($B$22+$C$22)*100</f>
        <v>2.589407699107932</v>
      </c>
      <c r="J4" s="29" t="s">
        <v>540</v>
      </c>
      <c r="K4" s="163">
        <f>G4</f>
        <v>2.589407699107932</v>
      </c>
    </row>
    <row r="5" spans="1:11" x14ac:dyDescent="0.25">
      <c r="A5" s="202" t="s">
        <v>541</v>
      </c>
      <c r="B5" s="212">
        <v>1495</v>
      </c>
      <c r="C5" s="160">
        <v>1694</v>
      </c>
      <c r="E5" s="29" t="s">
        <v>541</v>
      </c>
      <c r="F5" s="163">
        <f t="shared" ref="F5:G21" si="0">B5/($B$22+$C$22)*100</f>
        <v>2.4029574861367835</v>
      </c>
      <c r="G5" s="163">
        <f t="shared" si="0"/>
        <v>2.7228160411476332</v>
      </c>
      <c r="J5" s="29" t="s">
        <v>541</v>
      </c>
      <c r="K5" s="163">
        <f t="shared" ref="K5:K21" si="1">G5</f>
        <v>2.7228160411476332</v>
      </c>
    </row>
    <row r="6" spans="1:11" x14ac:dyDescent="0.25">
      <c r="A6" s="202" t="s">
        <v>542</v>
      </c>
      <c r="B6" s="212">
        <v>1520</v>
      </c>
      <c r="C6" s="160">
        <v>1692</v>
      </c>
      <c r="E6" s="29" t="s">
        <v>542</v>
      </c>
      <c r="F6" s="163">
        <f t="shared" si="0"/>
        <v>2.4431407216909102</v>
      </c>
      <c r="G6" s="163">
        <f t="shared" si="0"/>
        <v>2.7196013823033032</v>
      </c>
      <c r="J6" s="29" t="s">
        <v>542</v>
      </c>
      <c r="K6" s="163">
        <f t="shared" si="1"/>
        <v>2.7196013823033032</v>
      </c>
    </row>
    <row r="7" spans="1:11" x14ac:dyDescent="0.25">
      <c r="A7" s="202" t="s">
        <v>543</v>
      </c>
      <c r="B7" s="212">
        <v>1576</v>
      </c>
      <c r="C7" s="160">
        <v>1634</v>
      </c>
      <c r="E7" s="29" t="s">
        <v>543</v>
      </c>
      <c r="F7" s="163">
        <f t="shared" si="0"/>
        <v>2.5331511693321547</v>
      </c>
      <c r="G7" s="163">
        <f t="shared" si="0"/>
        <v>2.6263762758177287</v>
      </c>
      <c r="J7" s="29" t="s">
        <v>543</v>
      </c>
      <c r="K7" s="163">
        <f t="shared" si="1"/>
        <v>2.6263762758177287</v>
      </c>
    </row>
    <row r="8" spans="1:11" x14ac:dyDescent="0.25">
      <c r="A8" s="202" t="s">
        <v>544</v>
      </c>
      <c r="B8" s="212">
        <v>1512</v>
      </c>
      <c r="C8" s="160">
        <v>1550</v>
      </c>
      <c r="E8" s="29" t="s">
        <v>544</v>
      </c>
      <c r="F8" s="163">
        <f t="shared" si="0"/>
        <v>2.4302820863135901</v>
      </c>
      <c r="G8" s="163">
        <f t="shared" si="0"/>
        <v>2.4913606043558625</v>
      </c>
      <c r="J8" s="29" t="s">
        <v>544</v>
      </c>
      <c r="K8" s="163">
        <f t="shared" si="1"/>
        <v>2.4913606043558625</v>
      </c>
    </row>
    <row r="9" spans="1:11" x14ac:dyDescent="0.25">
      <c r="A9" s="202" t="s">
        <v>545</v>
      </c>
      <c r="B9" s="212">
        <v>1649</v>
      </c>
      <c r="C9" s="160">
        <v>1765</v>
      </c>
      <c r="E9" s="29" t="s">
        <v>545</v>
      </c>
      <c r="F9" s="163">
        <f t="shared" si="0"/>
        <v>2.6504862171502048</v>
      </c>
      <c r="G9" s="163">
        <f t="shared" si="0"/>
        <v>2.8369364301213533</v>
      </c>
      <c r="J9" s="29" t="s">
        <v>545</v>
      </c>
      <c r="K9" s="163">
        <f t="shared" si="1"/>
        <v>2.8369364301213533</v>
      </c>
    </row>
    <row r="10" spans="1:11" x14ac:dyDescent="0.25">
      <c r="A10" s="202" t="s">
        <v>546</v>
      </c>
      <c r="B10" s="212">
        <v>1857</v>
      </c>
      <c r="C10" s="160">
        <v>1976</v>
      </c>
      <c r="E10" s="29" t="s">
        <v>546</v>
      </c>
      <c r="F10" s="163">
        <f t="shared" si="0"/>
        <v>2.9848107369605401</v>
      </c>
      <c r="G10" s="163">
        <f t="shared" si="0"/>
        <v>3.1760829381981841</v>
      </c>
      <c r="J10" s="29" t="s">
        <v>546</v>
      </c>
      <c r="K10" s="163">
        <f t="shared" si="1"/>
        <v>3.1760829381981841</v>
      </c>
    </row>
    <row r="11" spans="1:11" x14ac:dyDescent="0.25">
      <c r="A11" s="202" t="s">
        <v>547</v>
      </c>
      <c r="B11" s="212">
        <v>2156</v>
      </c>
      <c r="C11" s="160">
        <v>2168</v>
      </c>
      <c r="E11" s="29" t="s">
        <v>547</v>
      </c>
      <c r="F11" s="163">
        <f t="shared" si="0"/>
        <v>3.4654022341878967</v>
      </c>
      <c r="G11" s="163">
        <f t="shared" si="0"/>
        <v>3.4846901872538778</v>
      </c>
      <c r="J11" s="29" t="s">
        <v>547</v>
      </c>
      <c r="K11" s="163">
        <f t="shared" si="1"/>
        <v>3.4846901872538778</v>
      </c>
    </row>
    <row r="12" spans="1:11" x14ac:dyDescent="0.25">
      <c r="A12" s="202" t="s">
        <v>548</v>
      </c>
      <c r="B12" s="212">
        <v>2274</v>
      </c>
      <c r="C12" s="160">
        <v>2471</v>
      </c>
      <c r="E12" s="29" t="s">
        <v>548</v>
      </c>
      <c r="F12" s="163">
        <f t="shared" si="0"/>
        <v>3.6550671060033757</v>
      </c>
      <c r="G12" s="163">
        <f t="shared" si="0"/>
        <v>3.9717110021698949</v>
      </c>
      <c r="J12" s="29" t="s">
        <v>548</v>
      </c>
      <c r="K12" s="163">
        <f t="shared" si="1"/>
        <v>3.9717110021698949</v>
      </c>
    </row>
    <row r="13" spans="1:11" x14ac:dyDescent="0.25">
      <c r="A13" s="202" t="s">
        <v>549</v>
      </c>
      <c r="B13" s="212">
        <v>2143</v>
      </c>
      <c r="C13" s="160">
        <v>2266</v>
      </c>
      <c r="E13" s="29" t="s">
        <v>549</v>
      </c>
      <c r="F13" s="163">
        <f t="shared" si="0"/>
        <v>3.4445069516997511</v>
      </c>
      <c r="G13" s="163">
        <f t="shared" si="0"/>
        <v>3.6422084706260551</v>
      </c>
      <c r="J13" s="29" t="s">
        <v>549</v>
      </c>
      <c r="K13" s="163">
        <f t="shared" si="1"/>
        <v>3.6422084706260551</v>
      </c>
    </row>
    <row r="14" spans="1:11" x14ac:dyDescent="0.25">
      <c r="A14" s="202" t="s">
        <v>550</v>
      </c>
      <c r="B14" s="212">
        <v>2027</v>
      </c>
      <c r="C14" s="160">
        <v>2040</v>
      </c>
      <c r="E14" s="29" t="s">
        <v>550</v>
      </c>
      <c r="F14" s="163">
        <f t="shared" si="0"/>
        <v>3.2580567387286026</v>
      </c>
      <c r="G14" s="163">
        <f t="shared" si="0"/>
        <v>3.2789520212167482</v>
      </c>
      <c r="J14" s="29" t="s">
        <v>550</v>
      </c>
      <c r="K14" s="163">
        <f t="shared" si="1"/>
        <v>3.2789520212167482</v>
      </c>
    </row>
    <row r="15" spans="1:11" x14ac:dyDescent="0.25">
      <c r="A15" s="202" t="s">
        <v>551</v>
      </c>
      <c r="B15" s="212">
        <v>2153</v>
      </c>
      <c r="C15" s="160">
        <v>1863</v>
      </c>
      <c r="E15" s="29" t="s">
        <v>551</v>
      </c>
      <c r="F15" s="163">
        <f t="shared" si="0"/>
        <v>3.4605802459214017</v>
      </c>
      <c r="G15" s="163">
        <f t="shared" si="0"/>
        <v>2.9944547134935307</v>
      </c>
      <c r="J15" s="29" t="s">
        <v>551</v>
      </c>
      <c r="K15" s="163">
        <f t="shared" si="1"/>
        <v>2.9944547134935307</v>
      </c>
    </row>
    <row r="16" spans="1:11" x14ac:dyDescent="0.25">
      <c r="A16" s="202" t="s">
        <v>552</v>
      </c>
      <c r="B16" s="212">
        <v>2379</v>
      </c>
      <c r="C16" s="160">
        <v>2066</v>
      </c>
      <c r="E16" s="29" t="s">
        <v>552</v>
      </c>
      <c r="F16" s="163">
        <f t="shared" si="0"/>
        <v>3.8238366953307081</v>
      </c>
      <c r="G16" s="163">
        <f t="shared" si="0"/>
        <v>3.32074258619304</v>
      </c>
      <c r="J16" s="29" t="s">
        <v>552</v>
      </c>
      <c r="K16" s="163">
        <f t="shared" si="1"/>
        <v>3.32074258619304</v>
      </c>
    </row>
    <row r="17" spans="1:11" x14ac:dyDescent="0.25">
      <c r="A17" s="202" t="s">
        <v>553</v>
      </c>
      <c r="B17" s="212">
        <v>2617</v>
      </c>
      <c r="C17" s="160">
        <v>2230</v>
      </c>
      <c r="E17" s="29" t="s">
        <v>553</v>
      </c>
      <c r="F17" s="163">
        <f t="shared" si="0"/>
        <v>4.2063810978059957</v>
      </c>
      <c r="G17" s="163">
        <f t="shared" si="0"/>
        <v>3.5843446114281119</v>
      </c>
      <c r="J17" s="29" t="s">
        <v>553</v>
      </c>
      <c r="K17" s="163">
        <f t="shared" si="1"/>
        <v>3.5843446114281119</v>
      </c>
    </row>
    <row r="18" spans="1:11" x14ac:dyDescent="0.25">
      <c r="A18" s="202" t="s">
        <v>554</v>
      </c>
      <c r="B18" s="212">
        <v>2170</v>
      </c>
      <c r="C18" s="160">
        <v>1795</v>
      </c>
      <c r="E18" s="29" t="s">
        <v>554</v>
      </c>
      <c r="F18" s="163">
        <f t="shared" si="0"/>
        <v>3.4879048460982083</v>
      </c>
      <c r="G18" s="163">
        <f t="shared" si="0"/>
        <v>2.8851563127863056</v>
      </c>
      <c r="J18" s="29" t="s">
        <v>554</v>
      </c>
      <c r="K18" s="163">
        <f t="shared" si="1"/>
        <v>2.8851563127863056</v>
      </c>
    </row>
    <row r="19" spans="1:11" x14ac:dyDescent="0.25">
      <c r="A19" s="202" t="s">
        <v>555</v>
      </c>
      <c r="B19" s="212">
        <v>1194</v>
      </c>
      <c r="C19" s="160">
        <v>880</v>
      </c>
      <c r="E19" s="29" t="s">
        <v>555</v>
      </c>
      <c r="F19" s="163">
        <f t="shared" si="0"/>
        <v>1.9191513300650969</v>
      </c>
      <c r="G19" s="163">
        <f t="shared" si="0"/>
        <v>1.4144498915052639</v>
      </c>
      <c r="J19" s="29" t="s">
        <v>555</v>
      </c>
      <c r="K19" s="163">
        <f t="shared" si="1"/>
        <v>1.4144498915052639</v>
      </c>
    </row>
    <row r="20" spans="1:11" x14ac:dyDescent="0.25">
      <c r="A20" s="202" t="s">
        <v>556</v>
      </c>
      <c r="B20" s="212">
        <v>903</v>
      </c>
      <c r="C20" s="160">
        <v>524</v>
      </c>
      <c r="E20" s="29" t="s">
        <v>556</v>
      </c>
      <c r="F20" s="163">
        <f t="shared" si="0"/>
        <v>1.4514184682150606</v>
      </c>
      <c r="G20" s="163">
        <f t="shared" si="0"/>
        <v>0.84224061721449806</v>
      </c>
      <c r="J20" s="29" t="s">
        <v>556</v>
      </c>
      <c r="K20" s="163">
        <f t="shared" si="1"/>
        <v>0.84224061721449806</v>
      </c>
    </row>
    <row r="21" spans="1:11" x14ac:dyDescent="0.25">
      <c r="A21" s="203" t="s">
        <v>557</v>
      </c>
      <c r="B21" s="72">
        <v>587</v>
      </c>
      <c r="C21" s="111">
        <v>306</v>
      </c>
      <c r="E21" s="31" t="s">
        <v>557</v>
      </c>
      <c r="F21" s="163">
        <f t="shared" si="0"/>
        <v>0.94350237081089772</v>
      </c>
      <c r="G21" s="163">
        <f t="shared" si="0"/>
        <v>0.49184280318251222</v>
      </c>
      <c r="J21" s="31" t="s">
        <v>557</v>
      </c>
      <c r="K21" s="210">
        <f t="shared" si="1"/>
        <v>0.49184280318251222</v>
      </c>
    </row>
    <row r="22" spans="1:11" x14ac:dyDescent="0.25">
      <c r="A22" s="309" t="s">
        <v>16</v>
      </c>
      <c r="B22" s="121">
        <f>SUM(B4:B21)</f>
        <v>31684</v>
      </c>
      <c r="C22" s="124">
        <f>SUM(C4:C21)</f>
        <v>30531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1001</v>
      </c>
      <c r="C3" s="110">
        <v>2465</v>
      </c>
      <c r="E3" s="297" t="s">
        <v>709</v>
      </c>
      <c r="F3" s="71">
        <v>49.59</v>
      </c>
      <c r="G3" s="71">
        <v>52.09</v>
      </c>
      <c r="K3" s="122" t="s">
        <v>16</v>
      </c>
      <c r="L3" s="71">
        <v>3.15</v>
      </c>
      <c r="M3" s="71">
        <v>2.72</v>
      </c>
    </row>
    <row r="4" spans="1:16" x14ac:dyDescent="0.25">
      <c r="A4" s="202" t="s">
        <v>704</v>
      </c>
      <c r="B4" s="212">
        <v>1401</v>
      </c>
      <c r="C4" s="160">
        <v>3422</v>
      </c>
      <c r="E4" s="298" t="s">
        <v>710</v>
      </c>
      <c r="F4" s="214">
        <v>42.16</v>
      </c>
      <c r="G4" s="214">
        <v>37.68</v>
      </c>
      <c r="K4" s="215" t="s">
        <v>212</v>
      </c>
      <c r="L4" s="214">
        <v>3.09</v>
      </c>
      <c r="M4" s="214">
        <v>2.63</v>
      </c>
      <c r="N4" s="211"/>
    </row>
    <row r="5" spans="1:16" x14ac:dyDescent="0.25">
      <c r="A5" s="202" t="s">
        <v>705</v>
      </c>
      <c r="B5" s="212">
        <v>1317</v>
      </c>
      <c r="C5" s="160">
        <v>2920</v>
      </c>
      <c r="E5" s="298" t="s">
        <v>711</v>
      </c>
      <c r="F5" s="214">
        <v>7.11</v>
      </c>
      <c r="G5" s="214">
        <v>8.7799999999999994</v>
      </c>
      <c r="K5" s="123" t="s">
        <v>213</v>
      </c>
      <c r="L5" s="73">
        <v>3.17</v>
      </c>
      <c r="M5" s="73">
        <v>2.77</v>
      </c>
      <c r="N5" s="211"/>
    </row>
    <row r="6" spans="1:16" x14ac:dyDescent="0.25">
      <c r="A6" s="202" t="s">
        <v>706</v>
      </c>
      <c r="B6" s="212">
        <v>1278</v>
      </c>
      <c r="C6" s="160">
        <v>3283</v>
      </c>
      <c r="E6" s="298" t="s">
        <v>712</v>
      </c>
      <c r="F6" s="214">
        <v>0.84</v>
      </c>
      <c r="G6" s="214">
        <v>1.1100000000000001</v>
      </c>
      <c r="K6" s="226"/>
      <c r="L6" s="164"/>
      <c r="M6" s="211"/>
    </row>
    <row r="7" spans="1:16" x14ac:dyDescent="0.25">
      <c r="A7" s="202" t="s">
        <v>707</v>
      </c>
      <c r="B7" s="212">
        <v>582</v>
      </c>
      <c r="C7" s="160">
        <v>1569</v>
      </c>
      <c r="E7" s="299" t="s">
        <v>713</v>
      </c>
      <c r="F7" s="73">
        <v>0.28999999999999998</v>
      </c>
      <c r="G7" s="73">
        <v>0.34</v>
      </c>
      <c r="K7" s="227"/>
      <c r="L7" s="211"/>
      <c r="M7" s="211"/>
    </row>
    <row r="8" spans="1:16" x14ac:dyDescent="0.25">
      <c r="A8" s="203" t="s">
        <v>708</v>
      </c>
      <c r="B8" s="72">
        <v>433</v>
      </c>
      <c r="C8" s="111">
        <v>1246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16.538074471653808</v>
      </c>
      <c r="C13" s="301">
        <f>B3/SUM(B3:B8)*100</f>
        <v>16.650033266799731</v>
      </c>
      <c r="E13" s="217" t="s">
        <v>836</v>
      </c>
      <c r="F13" s="289">
        <f>IF(ISBLANK(F3),"",F3)</f>
        <v>49.59</v>
      </c>
      <c r="G13" s="289">
        <f>IF(ISBLANK(G3),"",G3)</f>
        <v>52.09</v>
      </c>
    </row>
    <row r="14" spans="1:16" x14ac:dyDescent="0.25">
      <c r="A14" s="220" t="s">
        <v>825</v>
      </c>
      <c r="B14" s="305">
        <f>C4/SUM(C3:C8)*100</f>
        <v>22.958738678295873</v>
      </c>
      <c r="C14" s="302">
        <f>B4/SUM(B3:B8)*100</f>
        <v>23.303393213572853</v>
      </c>
      <c r="E14" s="286" t="s">
        <v>837</v>
      </c>
      <c r="F14" s="290">
        <f t="shared" ref="F14:G17" si="0">IF(ISBLANK(F4),"",F4)</f>
        <v>42.16</v>
      </c>
      <c r="G14" s="290">
        <f t="shared" si="0"/>
        <v>37.68</v>
      </c>
    </row>
    <row r="15" spans="1:16" x14ac:dyDescent="0.25">
      <c r="A15" s="220" t="s">
        <v>826</v>
      </c>
      <c r="B15" s="305">
        <f>C5/SUM(C3:C8)*100</f>
        <v>19.590741361959076</v>
      </c>
      <c r="C15" s="302">
        <f>B5/SUM(B3:B8)*100</f>
        <v>21.906187624750498</v>
      </c>
      <c r="E15" s="286" t="s">
        <v>838</v>
      </c>
      <c r="F15" s="290">
        <f t="shared" si="0"/>
        <v>7.11</v>
      </c>
      <c r="G15" s="290">
        <f t="shared" si="0"/>
        <v>8.7799999999999994</v>
      </c>
    </row>
    <row r="16" spans="1:16" x14ac:dyDescent="0.25">
      <c r="A16" s="220" t="s">
        <v>827</v>
      </c>
      <c r="B16" s="305">
        <f>C6/SUM(C3:C8)*100</f>
        <v>22.026165716202616</v>
      </c>
      <c r="C16" s="302">
        <f>B6/SUM(B3:B8)*100</f>
        <v>21.257485029940121</v>
      </c>
      <c r="E16" s="286" t="s">
        <v>839</v>
      </c>
      <c r="F16" s="290">
        <f t="shared" si="0"/>
        <v>0.84</v>
      </c>
      <c r="G16" s="290">
        <f t="shared" si="0"/>
        <v>1.1100000000000001</v>
      </c>
    </row>
    <row r="17" spans="1:18" x14ac:dyDescent="0.25">
      <c r="A17" s="220" t="s">
        <v>828</v>
      </c>
      <c r="B17" s="305">
        <f>C7/SUM(C3:C8)*100</f>
        <v>10.526668903052668</v>
      </c>
      <c r="C17" s="302">
        <f>B7/SUM(B3:B8)*100</f>
        <v>9.6806387225548907</v>
      </c>
      <c r="E17" s="219" t="s">
        <v>840</v>
      </c>
      <c r="F17" s="291">
        <f t="shared" si="0"/>
        <v>0.28999999999999998</v>
      </c>
      <c r="G17" s="291">
        <f t="shared" si="0"/>
        <v>0.34</v>
      </c>
    </row>
    <row r="18" spans="1:18" x14ac:dyDescent="0.25">
      <c r="A18" s="221" t="s">
        <v>829</v>
      </c>
      <c r="B18" s="306">
        <f>C8/SUM(C3:C8)*100</f>
        <v>8.3596108688359614</v>
      </c>
      <c r="C18" s="303">
        <f>B8/SUM(B3:B8)*100</f>
        <v>7.2022621423819029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16.538074471653808</v>
      </c>
      <c r="C22" s="301">
        <f>C13</f>
        <v>16.650033266799731</v>
      </c>
    </row>
    <row r="23" spans="1:18" x14ac:dyDescent="0.25">
      <c r="A23" s="220" t="s">
        <v>831</v>
      </c>
      <c r="B23" s="305">
        <f t="shared" ref="B23:C27" si="1">B14</f>
        <v>22.958738678295873</v>
      </c>
      <c r="C23" s="302">
        <f t="shared" si="1"/>
        <v>23.303393213572853</v>
      </c>
    </row>
    <row r="24" spans="1:18" x14ac:dyDescent="0.25">
      <c r="A24" s="307" t="s">
        <v>832</v>
      </c>
      <c r="B24" s="305">
        <f t="shared" si="1"/>
        <v>19.590741361959076</v>
      </c>
      <c r="C24" s="302">
        <f t="shared" si="1"/>
        <v>21.906187624750498</v>
      </c>
    </row>
    <row r="25" spans="1:18" x14ac:dyDescent="0.25">
      <c r="A25" s="220" t="s">
        <v>833</v>
      </c>
      <c r="B25" s="305">
        <f t="shared" si="1"/>
        <v>22.026165716202616</v>
      </c>
      <c r="C25" s="302">
        <f t="shared" si="1"/>
        <v>21.257485029940121</v>
      </c>
    </row>
    <row r="26" spans="1:18" x14ac:dyDescent="0.25">
      <c r="A26" s="220" t="s">
        <v>834</v>
      </c>
      <c r="B26" s="305">
        <f t="shared" si="1"/>
        <v>10.526668903052668</v>
      </c>
      <c r="C26" s="302">
        <f t="shared" si="1"/>
        <v>9.6806387225548907</v>
      </c>
    </row>
    <row r="27" spans="1:18" x14ac:dyDescent="0.25">
      <c r="A27" s="308" t="s">
        <v>835</v>
      </c>
      <c r="B27" s="306">
        <f t="shared" si="1"/>
        <v>8.3596108688359614</v>
      </c>
      <c r="C27" s="303">
        <f t="shared" si="1"/>
        <v>7.2022621423819029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1788</v>
      </c>
      <c r="C34" s="110">
        <v>3729</v>
      </c>
      <c r="E34" s="297" t="s">
        <v>709</v>
      </c>
      <c r="F34" s="71">
        <v>52.09</v>
      </c>
      <c r="G34" s="211"/>
      <c r="K34" s="122" t="s">
        <v>16</v>
      </c>
      <c r="L34" s="71">
        <v>2.72</v>
      </c>
      <c r="M34" s="211"/>
    </row>
    <row r="35" spans="1:16" x14ac:dyDescent="0.25">
      <c r="A35" s="202" t="s">
        <v>704</v>
      </c>
      <c r="B35" s="212">
        <v>1962</v>
      </c>
      <c r="C35" s="160">
        <v>4289</v>
      </c>
      <c r="E35" s="298" t="s">
        <v>710</v>
      </c>
      <c r="F35" s="214">
        <v>37.68</v>
      </c>
      <c r="G35" s="211"/>
      <c r="K35" s="215" t="s">
        <v>212</v>
      </c>
      <c r="L35" s="214">
        <v>2.63</v>
      </c>
      <c r="M35" s="211"/>
      <c r="N35" s="29" t="s">
        <v>876</v>
      </c>
    </row>
    <row r="36" spans="1:16" x14ac:dyDescent="0.25">
      <c r="A36" s="202" t="s">
        <v>705</v>
      </c>
      <c r="B36" s="212">
        <v>1408</v>
      </c>
      <c r="C36" s="160">
        <v>2982</v>
      </c>
      <c r="E36" s="298" t="s">
        <v>711</v>
      </c>
      <c r="F36" s="214">
        <v>8.7799999999999994</v>
      </c>
      <c r="G36" s="211"/>
      <c r="K36" s="123" t="s">
        <v>213</v>
      </c>
      <c r="L36" s="73">
        <v>2.77</v>
      </c>
      <c r="M36" s="211"/>
      <c r="N36" s="288">
        <v>2022</v>
      </c>
    </row>
    <row r="37" spans="1:16" x14ac:dyDescent="0.25">
      <c r="A37" s="202" t="s">
        <v>706</v>
      </c>
      <c r="B37" s="212">
        <v>1172</v>
      </c>
      <c r="C37" s="160">
        <v>2791</v>
      </c>
      <c r="E37" s="298" t="s">
        <v>712</v>
      </c>
      <c r="F37" s="214">
        <v>1.1100000000000001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482</v>
      </c>
      <c r="C38" s="160">
        <v>1220</v>
      </c>
      <c r="E38" s="299" t="s">
        <v>713</v>
      </c>
      <c r="F38" s="73">
        <v>0.34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230</v>
      </c>
      <c r="C39" s="111">
        <v>794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23.593799430559951</v>
      </c>
      <c r="C44" s="301">
        <f>B34/SUM(B34:B39)*100</f>
        <v>25.39051405850611</v>
      </c>
      <c r="E44" s="217" t="s">
        <v>836</v>
      </c>
      <c r="F44" s="289">
        <f>IF(ISBLANK(F34),"",F34)</f>
        <v>52.09</v>
      </c>
    </row>
    <row r="45" spans="1:16" x14ac:dyDescent="0.25">
      <c r="A45" s="220" t="s">
        <v>825</v>
      </c>
      <c r="B45" s="305">
        <f>C35/SUM(C34:C39)*100</f>
        <v>27.136981967731732</v>
      </c>
      <c r="C45" s="302">
        <f>B35/SUM(B34:B39)*100</f>
        <v>27.861403010508379</v>
      </c>
      <c r="E45" s="286" t="s">
        <v>837</v>
      </c>
      <c r="F45" s="290">
        <f t="shared" ref="F45:F48" si="2">IF(ISBLANK(F35),"",F35)</f>
        <v>37.68</v>
      </c>
    </row>
    <row r="46" spans="1:16" x14ac:dyDescent="0.25">
      <c r="A46" s="220" t="s">
        <v>826</v>
      </c>
      <c r="B46" s="305">
        <f>C36/SUM(C34:C39)*100</f>
        <v>18.867447010439733</v>
      </c>
      <c r="C46" s="302">
        <f>B36/SUM(B34:B39)*100</f>
        <v>19.994319795512638</v>
      </c>
      <c r="E46" s="286" t="s">
        <v>838</v>
      </c>
      <c r="F46" s="290">
        <f t="shared" si="2"/>
        <v>8.7799999999999994</v>
      </c>
    </row>
    <row r="47" spans="1:16" x14ac:dyDescent="0.25">
      <c r="A47" s="220" t="s">
        <v>827</v>
      </c>
      <c r="B47" s="305">
        <f>C37/SUM(C34:C39)*100</f>
        <v>17.658968680797216</v>
      </c>
      <c r="C47" s="302">
        <f>B37/SUM(B34:B39)*100</f>
        <v>16.642999147969327</v>
      </c>
      <c r="E47" s="286" t="s">
        <v>839</v>
      </c>
      <c r="F47" s="290">
        <f t="shared" si="2"/>
        <v>1.1100000000000001</v>
      </c>
    </row>
    <row r="48" spans="1:16" x14ac:dyDescent="0.25">
      <c r="A48" s="220" t="s">
        <v>828</v>
      </c>
      <c r="B48" s="305">
        <f>C38/SUM(C34:C39)*100</f>
        <v>7.7190762416956655</v>
      </c>
      <c r="C48" s="302">
        <f>B38/SUM(B34:B39)*100</f>
        <v>6.8446464072706616</v>
      </c>
      <c r="E48" s="219" t="s">
        <v>840</v>
      </c>
      <c r="F48" s="291">
        <f t="shared" si="2"/>
        <v>0.34</v>
      </c>
    </row>
    <row r="49" spans="1:3" x14ac:dyDescent="0.25">
      <c r="A49" s="221" t="s">
        <v>829</v>
      </c>
      <c r="B49" s="306">
        <f>C39/SUM(C34:C39)*100</f>
        <v>5.0237266687757041</v>
      </c>
      <c r="C49" s="303">
        <f>B39/SUM(B34:B39)*100</f>
        <v>3.2661175802328883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23.593799430559951</v>
      </c>
      <c r="C53" s="301">
        <f>C44</f>
        <v>25.39051405850611</v>
      </c>
    </row>
    <row r="54" spans="1:3" x14ac:dyDescent="0.25">
      <c r="A54" s="220" t="s">
        <v>831</v>
      </c>
      <c r="B54" s="305">
        <f t="shared" ref="B54:C54" si="3">B45</f>
        <v>27.136981967731732</v>
      </c>
      <c r="C54" s="302">
        <f t="shared" si="3"/>
        <v>27.861403010508379</v>
      </c>
    </row>
    <row r="55" spans="1:3" x14ac:dyDescent="0.25">
      <c r="A55" s="307" t="s">
        <v>832</v>
      </c>
      <c r="B55" s="305">
        <f t="shared" ref="B55:C55" si="4">B46</f>
        <v>18.867447010439733</v>
      </c>
      <c r="C55" s="302">
        <f t="shared" si="4"/>
        <v>19.994319795512638</v>
      </c>
    </row>
    <row r="56" spans="1:3" x14ac:dyDescent="0.25">
      <c r="A56" s="220" t="s">
        <v>833</v>
      </c>
      <c r="B56" s="305">
        <f t="shared" ref="B56:C56" si="5">B47</f>
        <v>17.658968680797216</v>
      </c>
      <c r="C56" s="302">
        <f t="shared" si="5"/>
        <v>16.642999147969327</v>
      </c>
    </row>
    <row r="57" spans="1:3" x14ac:dyDescent="0.25">
      <c r="A57" s="220" t="s">
        <v>834</v>
      </c>
      <c r="B57" s="305">
        <f t="shared" ref="B57:C57" si="6">B48</f>
        <v>7.7190762416956655</v>
      </c>
      <c r="C57" s="302">
        <f t="shared" si="6"/>
        <v>6.8446464072706616</v>
      </c>
    </row>
    <row r="58" spans="1:3" x14ac:dyDescent="0.25">
      <c r="A58" s="308" t="s">
        <v>835</v>
      </c>
      <c r="B58" s="306">
        <f t="shared" ref="B58:C58" si="7">B49</f>
        <v>5.0237266687757041</v>
      </c>
      <c r="C58" s="303">
        <f t="shared" si="7"/>
        <v>3.2661175802328883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2024-04-25T06:19:09Z</dcterms:modified>
</cp:coreProperties>
</file>